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6" documentId="8_{91229E97-BF21-4070-8823-DC35ED50F1DA}" xr6:coauthVersionLast="47" xr6:coauthVersionMax="47" xr10:uidLastSave="{708CB408-87EF-47DF-9C62-38752B7CEF7F}"/>
  <bookViews>
    <workbookView xWindow="-108" yWindow="-108" windowWidth="23256" windowHeight="12576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D38" i="1"/>
  <c r="C38" i="1"/>
  <c r="I26" i="1"/>
  <c r="H26" i="1"/>
  <c r="C27" i="1"/>
  <c r="D27" i="1"/>
  <c r="E17" i="1"/>
  <c r="E18" i="1"/>
  <c r="E19" i="1"/>
  <c r="E20" i="1"/>
  <c r="E21" i="1"/>
  <c r="E22" i="1"/>
  <c r="E23" i="1"/>
  <c r="E24" i="1"/>
  <c r="E25" i="1"/>
  <c r="E26" i="1"/>
  <c r="C13" i="1"/>
  <c r="C8" i="1"/>
  <c r="J76" i="1"/>
  <c r="J74" i="1"/>
  <c r="J66" i="1"/>
  <c r="J67" i="1"/>
  <c r="J68" i="1"/>
  <c r="J69" i="1"/>
  <c r="J57" i="1"/>
  <c r="J58" i="1"/>
  <c r="J59" i="1"/>
  <c r="J50" i="1"/>
  <c r="J51" i="1"/>
  <c r="J52" i="1"/>
  <c r="J42" i="1"/>
  <c r="J43" i="1"/>
  <c r="J44" i="1"/>
  <c r="J45" i="1"/>
  <c r="J31" i="1"/>
  <c r="J32" i="1"/>
  <c r="J33" i="1"/>
  <c r="J34" i="1"/>
  <c r="J35" i="1"/>
  <c r="J36" i="1"/>
  <c r="J17" i="1"/>
  <c r="J18" i="1"/>
  <c r="J19" i="1"/>
  <c r="J20" i="1"/>
  <c r="J21" i="1"/>
  <c r="J22" i="1"/>
  <c r="J23" i="1"/>
  <c r="J24" i="1"/>
  <c r="J25" i="1"/>
  <c r="E66" i="1"/>
  <c r="E67" i="1"/>
  <c r="E68" i="1"/>
  <c r="E69" i="1"/>
  <c r="E70" i="1"/>
  <c r="E71" i="1"/>
  <c r="E72" i="1"/>
  <c r="E57" i="1"/>
  <c r="E58" i="1"/>
  <c r="E59" i="1"/>
  <c r="E60" i="1"/>
  <c r="E61" i="1"/>
  <c r="E50" i="1"/>
  <c r="E51" i="1"/>
  <c r="E52" i="1"/>
  <c r="E42" i="1"/>
  <c r="E43" i="1"/>
  <c r="E44" i="1"/>
  <c r="E45" i="1"/>
  <c r="E31" i="1"/>
  <c r="E32" i="1"/>
  <c r="E33" i="1"/>
  <c r="E34" i="1"/>
  <c r="E35" i="1"/>
  <c r="E36" i="1"/>
  <c r="E37" i="1"/>
  <c r="E27" i="1" l="1"/>
  <c r="E53" i="1"/>
  <c r="J78" i="1"/>
  <c r="H5" i="1"/>
  <c r="E38" i="1"/>
  <c r="J70" i="1"/>
  <c r="J53" i="1"/>
  <c r="J37" i="1"/>
  <c r="E46" i="1"/>
  <c r="E62" i="1"/>
  <c r="J26" i="1"/>
  <c r="J60" i="1"/>
  <c r="H7" i="1"/>
  <c r="J46" i="1"/>
  <c r="E73" i="1"/>
  <c r="H9" i="1" l="1"/>
</calcChain>
</file>

<file path=xl/sharedStrings.xml><?xml version="1.0" encoding="utf-8"?>
<sst xmlns="http://schemas.openxmlformats.org/spreadsheetml/2006/main" count="159" uniqueCount="93">
  <si>
    <t>Extra income</t>
  </si>
  <si>
    <t>Total monthly income</t>
  </si>
  <si>
    <t>Difference</t>
  </si>
  <si>
    <t>Mortgage or rent</t>
  </si>
  <si>
    <t>Phone</t>
  </si>
  <si>
    <t>Electricity</t>
  </si>
  <si>
    <t>Gas</t>
  </si>
  <si>
    <t>Concerts</t>
  </si>
  <si>
    <t>Water and sewer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</si>
  <si>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</si>
  <si>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</si>
  <si>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</si>
  <si>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</si>
  <si>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</si>
  <si>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</si>
  <si>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</si>
  <si>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Credit card</t>
  </si>
  <si>
    <t>Insurance</t>
  </si>
  <si>
    <t>Licensing</t>
  </si>
  <si>
    <t>Fuel</t>
  </si>
  <si>
    <t>Maintenance</t>
  </si>
  <si>
    <t>Retirement account</t>
  </si>
  <si>
    <t>Investment account</t>
  </si>
  <si>
    <t>Food</t>
  </si>
  <si>
    <t>Medical</t>
  </si>
  <si>
    <t>Grooming</t>
  </si>
  <si>
    <t>Toys</t>
  </si>
  <si>
    <t>LEGAL</t>
  </si>
  <si>
    <t>Attorney</t>
  </si>
  <si>
    <t>Alimony</t>
  </si>
  <si>
    <t>Hair/nails</t>
  </si>
  <si>
    <t>Clothing</t>
  </si>
  <si>
    <t>Dry cleaning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</si>
  <si>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</si>
  <si>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</si>
  <si>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</si>
  <si>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</si>
  <si>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</si>
  <si>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</si>
  <si>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</si>
  <si>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</si>
  <si>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Projected Monthly Income</t>
  </si>
  <si>
    <t>Actual Monthly Income</t>
  </si>
  <si>
    <t>Total Projected Cost</t>
  </si>
  <si>
    <t>Total Actual Cost</t>
  </si>
  <si>
    <t>Total Difference</t>
  </si>
  <si>
    <t>Housing</t>
  </si>
  <si>
    <t>Projected
Cost</t>
  </si>
  <si>
    <t>Actual 
Cost</t>
  </si>
  <si>
    <t>Projected 
Cost</t>
  </si>
  <si>
    <t>0</t>
  </si>
  <si>
    <t>Transportation</t>
  </si>
  <si>
    <t>Taxes</t>
  </si>
  <si>
    <t>Pets</t>
  </si>
  <si>
    <t>Savings or Investments</t>
  </si>
  <si>
    <t>Gifts and Donations</t>
  </si>
  <si>
    <t>Legal</t>
  </si>
  <si>
    <t>Personal Care</t>
  </si>
  <si>
    <t>Personal Monthly Budget</t>
  </si>
  <si>
    <t>• Enter expenses incurred on various categories in respective tables.</t>
  </si>
  <si>
    <t>• Projected Balance, Actual Balance, and Difference are auto calculated.</t>
  </si>
  <si>
    <t xml:space="preserve">Income </t>
  </si>
  <si>
    <t>Tyres</t>
  </si>
  <si>
    <t>Holiday and Entertainment</t>
  </si>
  <si>
    <t>Rent</t>
  </si>
  <si>
    <t xml:space="preserve">Food  </t>
  </si>
  <si>
    <t>Restaurants</t>
  </si>
  <si>
    <t>Drinks &amp; alcohol</t>
  </si>
  <si>
    <t>Flight</t>
  </si>
  <si>
    <t>Car rental</t>
  </si>
  <si>
    <t>Food and Drinks</t>
  </si>
  <si>
    <t>Debt</t>
  </si>
  <si>
    <t>Alcohol</t>
  </si>
  <si>
    <t>Smokes</t>
  </si>
  <si>
    <t>Capital gain tax</t>
  </si>
  <si>
    <t>Income tax</t>
  </si>
  <si>
    <t>Value added tax</t>
  </si>
  <si>
    <t>Tax free savings account</t>
  </si>
  <si>
    <t>House and car</t>
  </si>
  <si>
    <t>Medical aid</t>
  </si>
  <si>
    <t>Life cover</t>
  </si>
  <si>
    <t>Church</t>
  </si>
  <si>
    <t>Foundation</t>
  </si>
  <si>
    <t xml:space="preserve">Charity </t>
  </si>
  <si>
    <t>Payments on judgment</t>
  </si>
  <si>
    <t>Sports</t>
  </si>
  <si>
    <t>Gym</t>
  </si>
  <si>
    <t>Taxi/Train/Bus fare</t>
  </si>
  <si>
    <t xml:space="preserve">Drinks </t>
  </si>
  <si>
    <t>Dstv &amp; Netflix</t>
  </si>
  <si>
    <r>
      <t xml:space="preserve">Difference 
</t>
    </r>
    <r>
      <rPr>
        <sz val="14"/>
        <color theme="0"/>
        <rFont val="Calibri"/>
        <family val="2"/>
        <scheme val="minor"/>
      </rPr>
      <t>(Actual minus projected)</t>
    </r>
  </si>
  <si>
    <r>
      <t xml:space="preserve">Actual Balance
</t>
    </r>
    <r>
      <rPr>
        <sz val="14"/>
        <color theme="0"/>
        <rFont val="Calibri"/>
        <family val="2"/>
        <scheme val="minor"/>
      </rPr>
      <t>(Actual income minus expenses)</t>
    </r>
  </si>
  <si>
    <r>
      <t xml:space="preserve">Projected Balance
</t>
    </r>
    <r>
      <rPr>
        <sz val="14"/>
        <color theme="0"/>
        <rFont val="Calibri"/>
        <family val="2"/>
        <scheme val="minor"/>
      </rPr>
      <t>(Projected income minus expenses)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</si>
</sst>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_-[$R-1C09]* #,##0.00_-;\-[$R-1C09]* #,##0.00_-;_-[$R-1C09]* &quot;-&quot;??_-;_-@_-"/>
  </numFmts>
  <fonts count="38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12"/>
      <color theme="1"/>
      <name val="Calibri"/>
      <family val="2"/>
      <scheme val="min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 tint="0.34998626667073579"/>
      <name val="Calibri"/>
      <family val="2"/>
      <scheme val="major"/>
    </font>
    <font>
      <sz val="10"/>
      <color theme="0"/>
      <name val="Calibri"/>
      <family val="2"/>
      <scheme val="maj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sz val="14"/>
      <color theme="1" tint="0.34998626667073579"/>
      <name val="Calibri"/>
      <family val="2"/>
      <scheme val="minor"/>
    </font>
    <font>
      <b/>
      <sz val="40"/>
      <color rgb="FF71768C"/>
      <name val="Calibri (Headings)"/>
    </font>
    <font>
      <b/>
      <sz val="20"/>
      <color rgb="FF71768C"/>
      <name val="Calibri"/>
      <family val="2"/>
      <scheme val="major"/>
    </font>
    <font>
      <sz val="14"/>
      <color rgb="FF71768C"/>
      <name val="Calibri"/>
      <family val="2"/>
      <scheme val="major"/>
    </font>
    <font>
      <sz val="12"/>
      <color rgb="FF71768C"/>
      <name val="Calibri"/>
      <family val="2"/>
      <scheme val="maj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aj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1768C"/>
        <bgColor indexed="64"/>
      </patternFill>
    </fill>
    <fill>
      <patternFill patternType="solid">
        <fgColor rgb="FFCECCC8"/>
        <bgColor indexed="64"/>
      </patternFill>
    </fill>
    <fill>
      <patternFill patternType="solid">
        <fgColor rgb="FF8F897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4" fontId="7" fillId="0" borderId="0" applyFont="0" applyFill="0" applyBorder="0" applyAlignment="0" applyProtection="0"/>
    <xf numFmtId="14" fontId="7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9" fillId="0" borderId="0" xfId="2" applyFont="1" applyFill="1" applyBorder="1" applyAlignment="1">
      <alignment horizontal="left" vertical="center" indent="11"/>
    </xf>
    <xf numFmtId="165" fontId="5" fillId="0" borderId="0" xfId="0" applyNumberFormat="1" applyFont="1"/>
    <xf numFmtId="165" fontId="1" fillId="0" borderId="0" xfId="0" applyNumberFormat="1" applyFont="1"/>
    <xf numFmtId="165" fontId="5" fillId="0" borderId="0" xfId="0" applyNumberFormat="1" applyFont="1" applyAlignment="1">
      <alignment wrapText="1"/>
    </xf>
    <xf numFmtId="165" fontId="22" fillId="2" borderId="0" xfId="1" applyNumberFormat="1" applyFont="1" applyFill="1" applyBorder="1"/>
    <xf numFmtId="165" fontId="6" fillId="0" borderId="0" xfId="0" applyNumberFormat="1" applyFont="1"/>
    <xf numFmtId="165" fontId="0" fillId="0" borderId="0" xfId="0" applyNumberFormat="1" applyFont="1"/>
    <xf numFmtId="165" fontId="0" fillId="0" borderId="0" xfId="2" applyNumberFormat="1" applyFont="1" applyBorder="1" applyAlignment="1">
      <alignment vertical="center" wrapText="1"/>
    </xf>
    <xf numFmtId="165" fontId="0" fillId="0" borderId="0" xfId="2" applyNumberFormat="1" applyFont="1" applyBorder="1" applyAlignment="1">
      <alignment vertical="center"/>
    </xf>
    <xf numFmtId="165" fontId="11" fillId="2" borderId="15" xfId="0" applyNumberFormat="1" applyFont="1" applyFill="1" applyBorder="1" applyAlignment="1">
      <alignment horizontal="center" vertical="center"/>
    </xf>
    <xf numFmtId="165" fontId="9" fillId="3" borderId="29" xfId="2" applyNumberFormat="1" applyFont="1" applyFill="1" applyBorder="1" applyAlignment="1">
      <alignment horizontal="left" vertical="center" indent="1"/>
    </xf>
    <xf numFmtId="165" fontId="12" fillId="3" borderId="3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left" vertical="center"/>
    </xf>
    <xf numFmtId="165" fontId="11" fillId="2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165" fontId="18" fillId="2" borderId="0" xfId="2" applyNumberFormat="1" applyFont="1" applyFill="1" applyBorder="1" applyAlignment="1">
      <alignment vertical="center"/>
    </xf>
    <xf numFmtId="165" fontId="25" fillId="2" borderId="0" xfId="0" applyNumberFormat="1" applyFont="1" applyFill="1" applyBorder="1" applyAlignment="1">
      <alignment vertical="center"/>
    </xf>
    <xf numFmtId="165" fontId="26" fillId="0" borderId="0" xfId="0" applyNumberFormat="1" applyFont="1"/>
    <xf numFmtId="165" fontId="19" fillId="0" borderId="0" xfId="0" applyNumberFormat="1" applyFont="1" applyBorder="1" applyAlignment="1">
      <alignment horizontal="left" vertical="center" indent="1"/>
    </xf>
    <xf numFmtId="165" fontId="20" fillId="0" borderId="0" xfId="0" applyNumberFormat="1" applyFont="1" applyBorder="1" applyAlignment="1">
      <alignment horizontal="left" vertical="center" indent="1"/>
    </xf>
    <xf numFmtId="165" fontId="2" fillId="0" borderId="0" xfId="0" applyNumberFormat="1" applyFont="1" applyBorder="1"/>
    <xf numFmtId="165" fontId="2" fillId="0" borderId="0" xfId="0" applyNumberFormat="1" applyFont="1"/>
    <xf numFmtId="165" fontId="13" fillId="2" borderId="4" xfId="0" applyNumberFormat="1" applyFont="1" applyFill="1" applyBorder="1" applyAlignment="1">
      <alignment horizontal="left" vertical="center" indent="1"/>
    </xf>
    <xf numFmtId="165" fontId="8" fillId="0" borderId="0" xfId="0" applyNumberFormat="1" applyFont="1" applyBorder="1"/>
    <xf numFmtId="165" fontId="10" fillId="2" borderId="4" xfId="0" applyNumberFormat="1" applyFont="1" applyFill="1" applyBorder="1" applyAlignment="1">
      <alignment horizontal="left" vertical="center" indent="1"/>
    </xf>
    <xf numFmtId="165" fontId="0" fillId="0" borderId="0" xfId="0" applyNumberFormat="1" applyFont="1" applyBorder="1"/>
    <xf numFmtId="165" fontId="11" fillId="2" borderId="26" xfId="0" applyNumberFormat="1" applyFont="1" applyFill="1" applyBorder="1" applyAlignment="1">
      <alignment horizontal="center" vertical="center"/>
    </xf>
    <xf numFmtId="165" fontId="11" fillId="2" borderId="34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left" vertical="center" indent="1"/>
    </xf>
    <xf numFmtId="165" fontId="11" fillId="2" borderId="6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165" fontId="11" fillId="2" borderId="12" xfId="0" applyNumberFormat="1" applyFont="1" applyFill="1" applyBorder="1" applyAlignment="1">
      <alignment horizontal="center" vertical="center"/>
    </xf>
    <xf numFmtId="165" fontId="11" fillId="2" borderId="13" xfId="0" applyNumberFormat="1" applyFont="1" applyFill="1" applyBorder="1" applyAlignment="1">
      <alignment horizontal="center" vertical="center"/>
    </xf>
    <xf numFmtId="165" fontId="9" fillId="3" borderId="23" xfId="0" applyNumberFormat="1" applyFont="1" applyFill="1" applyBorder="1" applyAlignment="1">
      <alignment horizontal="left" vertical="center" indent="1"/>
    </xf>
    <xf numFmtId="165" fontId="21" fillId="3" borderId="24" xfId="0" applyNumberFormat="1" applyFont="1" applyFill="1" applyBorder="1" applyAlignment="1">
      <alignment horizontal="center" vertical="center"/>
    </xf>
    <xf numFmtId="165" fontId="12" fillId="3" borderId="2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/>
    <xf numFmtId="165" fontId="9" fillId="3" borderId="37" xfId="0" applyNumberFormat="1" applyFont="1" applyFill="1" applyBorder="1" applyAlignment="1">
      <alignment horizontal="left" vertical="center" indent="1"/>
    </xf>
    <xf numFmtId="165" fontId="18" fillId="3" borderId="38" xfId="0" applyNumberFormat="1" applyFont="1" applyFill="1" applyBorder="1" applyAlignment="1">
      <alignment horizontal="center" vertical="center"/>
    </xf>
    <xf numFmtId="165" fontId="11" fillId="3" borderId="39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5" fontId="16" fillId="2" borderId="0" xfId="0" applyNumberFormat="1" applyFont="1" applyFill="1" applyBorder="1" applyAlignment="1">
      <alignment horizontal="left" vertical="center" indent="1"/>
    </xf>
    <xf numFmtId="165" fontId="8" fillId="2" borderId="0" xfId="0" applyNumberFormat="1" applyFont="1" applyFill="1" applyBorder="1" applyAlignment="1">
      <alignment horizontal="center" vertical="center"/>
    </xf>
    <xf numFmtId="165" fontId="27" fillId="0" borderId="0" xfId="0" applyNumberFormat="1" applyFont="1"/>
    <xf numFmtId="165" fontId="28" fillId="0" borderId="0" xfId="0" applyNumberFormat="1" applyFont="1" applyBorder="1"/>
    <xf numFmtId="165" fontId="10" fillId="2" borderId="4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165" fontId="13" fillId="2" borderId="18" xfId="0" applyNumberFormat="1" applyFont="1" applyFill="1" applyBorder="1" applyAlignment="1">
      <alignment horizontal="left" vertical="center" indent="1"/>
    </xf>
    <xf numFmtId="165" fontId="9" fillId="3" borderId="29" xfId="0" applyNumberFormat="1" applyFont="1" applyFill="1" applyBorder="1" applyAlignment="1">
      <alignment horizontal="left" vertical="center" indent="1"/>
    </xf>
    <xf numFmtId="165" fontId="8" fillId="3" borderId="27" xfId="0" applyNumberFormat="1" applyFont="1" applyFill="1" applyBorder="1" applyAlignment="1">
      <alignment horizontal="center" vertical="center"/>
    </xf>
    <xf numFmtId="165" fontId="8" fillId="3" borderId="36" xfId="0" applyNumberFormat="1" applyFont="1" applyFill="1" applyBorder="1" applyAlignment="1">
      <alignment horizontal="center" vertical="center"/>
    </xf>
    <xf numFmtId="165" fontId="12" fillId="3" borderId="35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Border="1" applyAlignment="1">
      <alignment horizontal="left" vertical="center" indent="1"/>
    </xf>
    <xf numFmtId="165" fontId="16" fillId="2" borderId="0" xfId="0" applyNumberFormat="1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vertical="center"/>
    </xf>
    <xf numFmtId="165" fontId="11" fillId="3" borderId="27" xfId="0" applyNumberFormat="1" applyFont="1" applyFill="1" applyBorder="1" applyAlignment="1">
      <alignment horizontal="center" vertical="center"/>
    </xf>
    <xf numFmtId="165" fontId="12" fillId="2" borderId="0" xfId="0" applyNumberFormat="1" applyFont="1" applyFill="1" applyBorder="1" applyAlignment="1">
      <alignment horizontal="left" vertical="center" indent="1"/>
    </xf>
    <xf numFmtId="165" fontId="11" fillId="2" borderId="0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165" fontId="15" fillId="2" borderId="4" xfId="0" applyNumberFormat="1" applyFont="1" applyFill="1" applyBorder="1" applyAlignment="1">
      <alignment horizontal="left" vertical="center" indent="1"/>
    </xf>
    <xf numFmtId="165" fontId="11" fillId="2" borderId="14" xfId="0" applyNumberFormat="1" applyFont="1" applyFill="1" applyBorder="1" applyAlignment="1">
      <alignment horizontal="left" vertical="center" indent="1"/>
    </xf>
    <xf numFmtId="165" fontId="11" fillId="2" borderId="16" xfId="0" applyNumberFormat="1" applyFont="1" applyFill="1" applyBorder="1" applyAlignment="1">
      <alignment horizontal="center" vertical="center"/>
    </xf>
    <xf numFmtId="165" fontId="11" fillId="3" borderId="24" xfId="0" applyNumberFormat="1" applyFont="1" applyFill="1" applyBorder="1" applyAlignment="1">
      <alignment horizontal="center" vertical="center"/>
    </xf>
    <xf numFmtId="165" fontId="9" fillId="3" borderId="33" xfId="0" applyNumberFormat="1" applyFont="1" applyFill="1" applyBorder="1" applyAlignment="1">
      <alignment horizontal="left" vertical="center" indent="1"/>
    </xf>
    <xf numFmtId="165" fontId="8" fillId="3" borderId="26" xfId="0" applyNumberFormat="1" applyFont="1" applyFill="1" applyBorder="1" applyAlignment="1">
      <alignment horizontal="center" vertical="center"/>
    </xf>
    <xf numFmtId="165" fontId="12" fillId="3" borderId="34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horizontal="left" vertical="center" indent="1"/>
    </xf>
    <xf numFmtId="165" fontId="14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10" fillId="2" borderId="18" xfId="0" applyNumberFormat="1" applyFont="1" applyFill="1" applyBorder="1" applyAlignment="1">
      <alignment vertical="center"/>
    </xf>
    <xf numFmtId="165" fontId="9" fillId="3" borderId="24" xfId="0" applyNumberFormat="1" applyFont="1" applyFill="1" applyBorder="1" applyAlignment="1">
      <alignment horizontal="center" vertical="center"/>
    </xf>
    <xf numFmtId="165" fontId="9" fillId="3" borderId="25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>
      <alignment horizontal="left" vertical="center" indent="1"/>
    </xf>
    <xf numFmtId="165" fontId="11" fillId="2" borderId="23" xfId="0" applyNumberFormat="1" applyFont="1" applyFill="1" applyBorder="1" applyAlignment="1">
      <alignment horizontal="left" vertical="center" indent="1"/>
    </xf>
    <xf numFmtId="165" fontId="11" fillId="2" borderId="24" xfId="0" applyNumberFormat="1" applyFont="1" applyFill="1" applyBorder="1" applyAlignment="1">
      <alignment horizontal="center" vertical="center"/>
    </xf>
    <xf numFmtId="165" fontId="11" fillId="2" borderId="25" xfId="0" applyNumberFormat="1" applyFont="1" applyFill="1" applyBorder="1" applyAlignment="1">
      <alignment horizontal="center" vertical="center"/>
    </xf>
    <xf numFmtId="165" fontId="9" fillId="3" borderId="31" xfId="0" applyNumberFormat="1" applyFont="1" applyFill="1" applyBorder="1" applyAlignment="1">
      <alignment horizontal="left" vertical="center" indent="1"/>
    </xf>
    <xf numFmtId="165" fontId="11" fillId="3" borderId="28" xfId="0" applyNumberFormat="1" applyFont="1" applyFill="1" applyBorder="1" applyAlignment="1">
      <alignment horizontal="center" vertical="center"/>
    </xf>
    <xf numFmtId="165" fontId="12" fillId="3" borderId="32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30" fillId="2" borderId="19" xfId="2" applyNumberFormat="1" applyFont="1" applyFill="1" applyBorder="1" applyAlignment="1">
      <alignment horizontal="left" vertical="center" indent="1"/>
    </xf>
    <xf numFmtId="165" fontId="30" fillId="2" borderId="20" xfId="0" applyNumberFormat="1" applyFont="1" applyFill="1" applyBorder="1" applyAlignment="1">
      <alignment horizontal="center" vertical="center"/>
    </xf>
    <xf numFmtId="165" fontId="30" fillId="2" borderId="14" xfId="2" applyNumberFormat="1" applyFont="1" applyFill="1" applyBorder="1" applyAlignment="1">
      <alignment horizontal="left" vertical="center" indent="1"/>
    </xf>
    <xf numFmtId="165" fontId="30" fillId="2" borderId="15" xfId="0" applyNumberFormat="1" applyFont="1" applyFill="1" applyBorder="1" applyAlignment="1">
      <alignment horizontal="center" vertical="center"/>
    </xf>
    <xf numFmtId="165" fontId="30" fillId="2" borderId="5" xfId="2" applyNumberFormat="1" applyFont="1" applyFill="1" applyBorder="1" applyAlignment="1">
      <alignment horizontal="left" vertical="center" indent="1"/>
    </xf>
    <xf numFmtId="165" fontId="30" fillId="2" borderId="33" xfId="0" applyNumberFormat="1" applyFont="1" applyFill="1" applyBorder="1" applyAlignment="1">
      <alignment horizontal="left" vertical="center" indent="1"/>
    </xf>
    <xf numFmtId="165" fontId="30" fillId="2" borderId="8" xfId="0" applyNumberFormat="1" applyFont="1" applyFill="1" applyBorder="1" applyAlignment="1">
      <alignment horizontal="left" vertical="center" indent="1"/>
    </xf>
    <xf numFmtId="165" fontId="30" fillId="2" borderId="11" xfId="0" applyNumberFormat="1" applyFont="1" applyFill="1" applyBorder="1" applyAlignment="1">
      <alignment horizontal="left" vertical="center" indent="1"/>
    </xf>
    <xf numFmtId="0" fontId="30" fillId="2" borderId="14" xfId="0" applyFont="1" applyFill="1" applyBorder="1" applyAlignment="1">
      <alignment horizontal="left" vertical="center" indent="1"/>
    </xf>
    <xf numFmtId="0" fontId="30" fillId="2" borderId="5" xfId="0" applyFont="1" applyFill="1" applyBorder="1" applyAlignment="1">
      <alignment horizontal="left" vertical="center" indent="1"/>
    </xf>
    <xf numFmtId="0" fontId="30" fillId="2" borderId="23" xfId="0" applyFont="1" applyFill="1" applyBorder="1" applyAlignment="1">
      <alignment horizontal="left" vertical="center" indent="1"/>
    </xf>
    <xf numFmtId="165" fontId="30" fillId="2" borderId="5" xfId="0" applyNumberFormat="1" applyFont="1" applyFill="1" applyBorder="1" applyAlignment="1">
      <alignment horizontal="left" vertical="center" indent="1"/>
    </xf>
    <xf numFmtId="165" fontId="32" fillId="0" borderId="0" xfId="0" applyNumberFormat="1" applyFont="1" applyBorder="1" applyAlignment="1">
      <alignment horizontal="left" vertical="center" indent="1"/>
    </xf>
    <xf numFmtId="165" fontId="32" fillId="2" borderId="0" xfId="2" applyNumberFormat="1" applyFont="1" applyFill="1" applyBorder="1" applyAlignment="1">
      <alignment horizontal="left" vertical="center" indent="1"/>
    </xf>
    <xf numFmtId="165" fontId="34" fillId="0" borderId="0" xfId="0" applyNumberFormat="1" applyFont="1"/>
    <xf numFmtId="165" fontId="37" fillId="2" borderId="18" xfId="0" applyNumberFormat="1" applyFont="1" applyFill="1" applyBorder="1" applyAlignment="1">
      <alignment horizontal="center" vertical="center" wrapText="1"/>
    </xf>
    <xf numFmtId="165" fontId="37" fillId="2" borderId="18" xfId="0" applyNumberFormat="1" applyFont="1" applyFill="1" applyBorder="1" applyAlignment="1">
      <alignment horizontal="center" vertical="center"/>
    </xf>
    <xf numFmtId="165" fontId="37" fillId="2" borderId="4" xfId="0" applyNumberFormat="1" applyFont="1" applyFill="1" applyBorder="1" applyAlignment="1">
      <alignment horizontal="center" vertical="center" wrapText="1"/>
    </xf>
    <xf numFmtId="165" fontId="37" fillId="2" borderId="4" xfId="0" applyNumberFormat="1" applyFont="1" applyFill="1" applyBorder="1" applyAlignment="1">
      <alignment horizontal="center" vertical="center"/>
    </xf>
    <xf numFmtId="165" fontId="31" fillId="0" borderId="0" xfId="0" applyNumberFormat="1" applyFont="1" applyAlignment="1">
      <alignment horizontal="left" vertical="center" indent="11"/>
    </xf>
    <xf numFmtId="165" fontId="29" fillId="0" borderId="0" xfId="0" applyNumberFormat="1" applyFont="1" applyAlignment="1">
      <alignment horizontal="left" vertical="center" indent="11"/>
    </xf>
    <xf numFmtId="165" fontId="8" fillId="0" borderId="0" xfId="0" applyNumberFormat="1" applyFont="1" applyAlignment="1">
      <alignment horizontal="center"/>
    </xf>
    <xf numFmtId="165" fontId="36" fillId="5" borderId="1" xfId="1" applyNumberFormat="1" applyFont="1" applyFill="1" applyAlignment="1">
      <alignment horizontal="left" vertical="center" wrapText="1" indent="1"/>
    </xf>
    <xf numFmtId="165" fontId="10" fillId="5" borderId="0" xfId="2" applyNumberFormat="1" applyFont="1" applyFill="1" applyBorder="1" applyAlignment="1">
      <alignment horizontal="left" vertical="center" wrapText="1" indent="1"/>
    </xf>
    <xf numFmtId="165" fontId="10" fillId="6" borderId="0" xfId="2" applyNumberFormat="1" applyFont="1" applyFill="1" applyBorder="1" applyAlignment="1">
      <alignment horizontal="left" vertical="center" wrapText="1" indent="1"/>
    </xf>
    <xf numFmtId="165" fontId="10" fillId="7" borderId="0" xfId="2" applyNumberFormat="1" applyFont="1" applyFill="1" applyBorder="1" applyAlignment="1">
      <alignment horizontal="left" vertical="center" wrapText="1" indent="1"/>
    </xf>
    <xf numFmtId="165" fontId="32" fillId="2" borderId="21" xfId="3" applyNumberFormat="1" applyFont="1" applyFill="1" applyBorder="1" applyAlignment="1">
      <alignment horizontal="left" vertical="center" indent="1"/>
    </xf>
    <xf numFmtId="165" fontId="33" fillId="2" borderId="22" xfId="3" applyNumberFormat="1" applyFont="1" applyFill="1" applyBorder="1" applyAlignment="1">
      <alignment horizontal="left" vertical="center" indent="1"/>
    </xf>
    <xf numFmtId="165" fontId="32" fillId="2" borderId="22" xfId="3" applyNumberFormat="1" applyFont="1" applyFill="1" applyBorder="1" applyAlignment="1">
      <alignment horizontal="left" vertical="center" indent="1"/>
    </xf>
    <xf numFmtId="165" fontId="35" fillId="5" borderId="0" xfId="0" applyNumberFormat="1" applyFont="1" applyFill="1" applyBorder="1" applyAlignment="1">
      <alignment horizontal="center" vertical="center"/>
    </xf>
    <xf numFmtId="165" fontId="35" fillId="6" borderId="0" xfId="0" applyNumberFormat="1" applyFont="1" applyFill="1" applyBorder="1" applyAlignment="1">
      <alignment horizontal="center" vertical="center"/>
    </xf>
    <xf numFmtId="165" fontId="10" fillId="7" borderId="0" xfId="0" applyNumberFormat="1" applyFont="1" applyFill="1" applyBorder="1" applyAlignment="1">
      <alignment horizontal="center" vertical="center"/>
    </xf>
    <xf numFmtId="165" fontId="32" fillId="2" borderId="17" xfId="0" applyNumberFormat="1" applyFont="1" applyFill="1" applyBorder="1" applyAlignment="1">
      <alignment horizontal="left" vertical="center" indent="1"/>
    </xf>
    <xf numFmtId="165" fontId="32" fillId="0" borderId="17" xfId="0" applyNumberFormat="1" applyFont="1" applyBorder="1" applyAlignment="1">
      <alignment horizontal="left" vertical="center" indent="1"/>
    </xf>
    <xf numFmtId="165" fontId="23" fillId="4" borderId="0" xfId="2" applyNumberFormat="1" applyFont="1" applyFill="1" applyBorder="1" applyAlignment="1">
      <alignment horizontal="left" vertical="center" wrapText="1" indent="1"/>
    </xf>
    <xf numFmtId="165" fontId="9" fillId="4" borderId="0" xfId="0" applyNumberFormat="1" applyFont="1" applyFill="1" applyBorder="1" applyAlignment="1">
      <alignment horizontal="center" vertical="center"/>
    </xf>
    <xf numFmtId="165" fontId="35" fillId="7" borderId="0" xfId="0" applyNumberFormat="1" applyFont="1" applyFill="1" applyBorder="1" applyAlignment="1">
      <alignment horizontal="center" vertical="center"/>
    </xf>
    <xf numFmtId="165" fontId="32" fillId="2" borderId="17" xfId="0" applyNumberFormat="1" applyFont="1" applyFill="1" applyBorder="1" applyAlignment="1">
      <alignment vertical="center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7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numFmt numFmtId="165" formatCode="_-[$R-1C09]* #,##0.00_-;\-[$R-1C09]* #,##0.00_-;_-[$R-1C09]* &quot;-&quot;??_-;_-@_-"/>
      <border diagonalUp="0" diagonalDown="0" outline="0">
        <left/>
        <right style="thin">
          <color theme="0" tint="-0.14993743705557422"/>
        </right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-[$R-1C09]* #,##0.00_-;\-[$R-1C09]* #,##0.00_-;_-[$R-1C09]* &quot;-&quot;??_-;_-@_-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74"/>
      <tableStyleElement type="headerRow" dxfId="173"/>
      <tableStyleElement type="totalRow" dxfId="172"/>
      <tableStyleElement type="firstRowStripe" dxfId="171"/>
      <tableStyleElement type="secondRowStripe" dxfId="170"/>
    </tableStyle>
    <tableStyle name="Personal monthly budget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colors>
    <mruColors>
      <color rgb="FF71768C"/>
      <color rgb="FFCECCC8"/>
      <color rgb="FF8F897E"/>
      <color rgb="FFB09455"/>
      <color rgb="FF69C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244940</xdr:rowOff>
    </xdr:from>
    <xdr:to>
      <xdr:col>1</xdr:col>
      <xdr:colOff>685800</xdr:colOff>
      <xdr:row>2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1600200</xdr:colOff>
      <xdr:row>1</xdr:row>
      <xdr:rowOff>135209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62FE1D-CEC5-E34C-B65D-5437454A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0"/>
          <a:ext cx="1600200" cy="15576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6:E27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Subtotal" dataDxfId="156" totalsRowDxfId="155"/>
    <tableColumn id="2" xr3:uid="{00000000-0010-0000-0000-000002000000}" name="Projected_x000a_Cost" totalsRowFunction="custom" dataDxfId="154" totalsRowDxfId="153">
      <totalsRowFormula>SUM(C17:C26)</totalsRowFormula>
    </tableColumn>
    <tableColumn id="3" xr3:uid="{00000000-0010-0000-0000-000003000000}" name="Actual _x000a_Cost" totalsRowFunction="custom" dataDxfId="152" totalsRowDxfId="151">
      <totalsRowFormula>SUM(D17:D26)</totalsRowFormula>
    </tableColumn>
    <tableColumn id="4" xr3:uid="{00000000-0010-0000-0000-000004000000}" name="Difference" totalsRowFunction="sum" dataDxfId="150" totalsRowDxfId="149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6:J26" totalsRowCount="1" headerRowDxfId="148" dataDxfId="146" totalsRowDxfId="144" headerRowBorderDxfId="147" tableBorderDxfId="145" totalsRowBorderDxfId="143" headerRowCellStyle="Normal">
  <autoFilter ref="G16:J25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42" totalsRowDxfId="141"/>
    <tableColumn id="2" xr3:uid="{00000000-0010-0000-0100-000002000000}" name="Projected _x000a_Cost" totalsRowFunction="custom" dataDxfId="140" totalsRowDxfId="139">
      <totalsRowFormula>SUM(H17:H25)</totalsRowFormula>
    </tableColumn>
    <tableColumn id="3" xr3:uid="{00000000-0010-0000-0100-000003000000}" name="Actual _x000a_Cost" totalsRowFunction="custom" dataDxfId="138" totalsRowDxfId="137">
      <totalsRowFormula>SUM(I17:I25)</totalsRowFormula>
    </tableColumn>
    <tableColumn id="4" xr3:uid="{00000000-0010-0000-0100-000004000000}" name="Difference" totalsRowFunction="sum" dataDxfId="136" totalsRowDxfId="135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30:J37" totalsRowCount="1" headerRowDxfId="134" dataDxfId="132" totalsRowDxfId="130" headerRowBorderDxfId="133" tableBorderDxfId="131" totalsRowBorderDxfId="129">
  <autoFilter ref="G30:J36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8" totalsRowDxfId="127"/>
    <tableColumn id="2" xr3:uid="{00000000-0010-0000-0200-000002000000}" name="Projected _x000a_Cost" totalsRowFunction="custom" dataDxfId="126" totalsRowDxfId="125">
      <totalsRowFormula>SUM(H31:H36)</totalsRowFormula>
    </tableColumn>
    <tableColumn id="3" xr3:uid="{00000000-0010-0000-0200-000003000000}" name="Actual _x000a_Cost" totalsRowFunction="custom" dataDxfId="124" totalsRowDxfId="123">
      <totalsRowFormula>SUM(I31:I36)</totalsRowFormula>
    </tableColumn>
    <tableColumn id="4" xr3:uid="{00000000-0010-0000-0200-000004000000}" name="Difference" totalsRowFunction="sum" dataDxfId="122" totalsRowDxfId="121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30:E38" totalsRowCount="1" headerRowDxfId="120" dataDxfId="118" totalsRowDxfId="116" headerRowBorderDxfId="119" tableBorderDxfId="117" totalsRowBorderDxfId="115">
  <autoFilter ref="B30:E3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4" totalsRowDxfId="113"/>
    <tableColumn id="2" xr3:uid="{00000000-0010-0000-0300-000002000000}" name="Projected _x000a_Cost" totalsRowFunction="custom" dataDxfId="112" totalsRowDxfId="111">
      <totalsRowFormula>SUM(C31:C37)</totalsRowFormula>
    </tableColumn>
    <tableColumn id="3" xr3:uid="{00000000-0010-0000-0300-000003000000}" name="Actual _x000a_Cost" totalsRowFunction="custom" dataDxfId="110" totalsRowDxfId="109">
      <totalsRowFormula>SUM(D31:D37)</totalsRowFormula>
    </tableColumn>
    <tableColumn id="4" xr3:uid="{00000000-0010-0000-0300-000004000000}" name="Difference" totalsRowFunction="sum" dataDxfId="108" totalsRowDxfId="107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1:E46" totalsRowCount="1" headerRowDxfId="106" dataDxfId="104" totalsRowDxfId="102" headerRowBorderDxfId="105" tableBorderDxfId="103" totalsRowBorderDxfId="101">
  <autoFilter ref="B41:E45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0" totalsRowDxfId="99"/>
    <tableColumn id="2" xr3:uid="{00000000-0010-0000-0400-000002000000}" name="Projected _x000a_Cost" dataDxfId="98" totalsRowDxfId="97"/>
    <tableColumn id="3" xr3:uid="{00000000-0010-0000-0400-000003000000}" name="Actual _x000a_Cost" dataDxfId="96" totalsRowDxfId="95"/>
    <tableColumn id="4" xr3:uid="{00000000-0010-0000-0400-000004000000}" name="Difference" totalsRowFunction="sum" dataDxfId="94" totalsRowDxfId="93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1:J46" totalsRowCount="1" headerRowDxfId="92" dataDxfId="90" totalsRowDxfId="88" headerRowBorderDxfId="91" tableBorderDxfId="89" totalsRowBorderDxfId="87">
  <autoFilter ref="G41:J45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86" totalsRowDxfId="85"/>
    <tableColumn id="2" xr3:uid="{00000000-0010-0000-0500-000002000000}" name="Projected _x000a_Cost" dataDxfId="84" totalsRowDxfId="83"/>
    <tableColumn id="3" xr3:uid="{00000000-0010-0000-0500-000003000000}" name="Actual _x000a_Cost" dataDxfId="82" totalsRowDxfId="81"/>
    <tableColumn id="4" xr3:uid="{00000000-0010-0000-0500-000004000000}" name="Difference" totalsRowFunction="sum" dataDxfId="80" totalsRowDxfId="79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9:J53" totalsRowCount="1" headerRowDxfId="78" dataDxfId="76" totalsRowDxfId="75" headerRowBorderDxfId="77" totalsRowBorderDxfId="74">
  <autoFilter ref="G49:J52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73" totalsRowDxfId="72"/>
    <tableColumn id="2" xr3:uid="{00000000-0010-0000-0600-000002000000}" name="Projected _x000a_Cost" dataDxfId="71" totalsRowDxfId="70"/>
    <tableColumn id="3" xr3:uid="{00000000-0010-0000-0600-000003000000}" name="Actual _x000a_Cost" dataDxfId="69" totalsRowDxfId="68"/>
    <tableColumn id="4" xr3:uid="{00000000-0010-0000-0600-000004000000}" name="Difference" totalsRowFunction="sum" dataDxfId="67" totalsRowDxfId="66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9:E53" totalsRowCount="1" headerRowDxfId="65" dataDxfId="63" totalsRowDxfId="61" headerRowBorderDxfId="64" tableBorderDxfId="62" totalsRowBorderDxfId="60">
  <autoFilter ref="B49:E52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59" totalsRowDxfId="58"/>
    <tableColumn id="2" xr3:uid="{00000000-0010-0000-0700-000002000000}" name="Projected _x000a_Cost" dataDxfId="57" totalsRowDxfId="56"/>
    <tableColumn id="3" xr3:uid="{00000000-0010-0000-0700-000003000000}" name="Actual _x000a_Cost" dataDxfId="55" totalsRowDxfId="54"/>
    <tableColumn id="4" xr3:uid="{00000000-0010-0000-0700-000004000000}" name="Difference" totalsRowFunction="sum" dataDxfId="53" totalsRowDxfId="52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6:J60" totalsRowCount="1" headerRowDxfId="51" dataDxfId="49" totalsRowDxfId="48" headerRowBorderDxfId="50" totalsRowBorderDxfId="47">
  <autoFilter ref="G56:J5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46" totalsRowDxfId="45"/>
    <tableColumn id="2" xr3:uid="{00000000-0010-0000-0800-000002000000}" name="Projected _x000a_Cost" dataDxfId="44" totalsRowDxfId="43"/>
    <tableColumn id="3" xr3:uid="{00000000-0010-0000-0800-000003000000}" name="Actual _x000a_Cost" dataDxfId="42" totalsRowDxfId="41"/>
    <tableColumn id="4" xr3:uid="{00000000-0010-0000-0800-000004000000}" name="Difference" totalsRowFunction="sum" dataDxfId="40" totalsRowDxfId="39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6:E62" totalsRowCount="1" headerRowDxfId="38" dataDxfId="36" totalsRowDxfId="35" headerRowBorderDxfId="37" totalsRowBorderDxfId="34">
  <autoFilter ref="B56:E61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33" totalsRowDxfId="32"/>
    <tableColumn id="2" xr3:uid="{00000000-0010-0000-0900-000002000000}" name="Projected _x000a_Cost" dataDxfId="31" totalsRowDxfId="30"/>
    <tableColumn id="3" xr3:uid="{00000000-0010-0000-0900-000003000000}" name="Actual _x000a_Cost" dataDxfId="29" totalsRowDxfId="28"/>
    <tableColumn id="4" xr3:uid="{00000000-0010-0000-0900-000004000000}" name="Difference" totalsRowFunction="sum" dataDxfId="27" totalsRowDxfId="26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65:J70" totalsRowCount="1" headerRowDxfId="25" dataDxfId="23" totalsRowDxfId="22" headerRowBorderDxfId="24" totalsRowBorderDxfId="21">
  <autoFilter ref="G65:J69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 dataDxfId="20" totalsRowDxfId="19"/>
    <tableColumn id="2" xr3:uid="{00000000-0010-0000-0A00-000002000000}" name="Projected _x000a_Cost" dataDxfId="18" totalsRowDxfId="17"/>
    <tableColumn id="3" xr3:uid="{00000000-0010-0000-0A00-000003000000}" name="Actual _x000a_Cost" dataDxfId="16" totalsRowDxfId="15"/>
    <tableColumn id="4" xr3:uid="{00000000-0010-0000-0A00-000004000000}" name="Difference" totalsRowFunction="sum" dataDxfId="14" totalsRowDxfId="13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5:E73" totalsRowCount="1" headerRowDxfId="12" dataDxfId="10" totalsRowDxfId="9" headerRowBorderDxfId="11" totalsRowBorderDxfId="8">
  <autoFilter ref="B65:E72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7" totalsRowDxfId="6"/>
    <tableColumn id="2" xr3:uid="{00000000-0010-0000-0B00-000002000000}" name="Projected _x000a_Cost" dataDxfId="5" totalsRowDxfId="4"/>
    <tableColumn id="3" xr3:uid="{00000000-0010-0000-0B00-000003000000}" name="Actual _x000a_Cost" dataDxfId="3" totalsRowDxfId="2"/>
    <tableColumn id="4" xr3:uid="{00000000-0010-0000-0B00-000004000000}" name="Difference" totalsRowFunction="sum" dataDxfId="1" totalsRowDxfId="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tabSelected="1" zoomScaleNormal="100" workbookViewId="0">
      <selection activeCell="D15" sqref="D15"/>
    </sheetView>
  </sheetViews>
  <sheetFormatPr defaultColWidth="8.77734375" defaultRowHeight="13.8"/>
  <cols>
    <col min="1" max="1" width="1.44140625" style="4" customWidth="1"/>
    <col min="2" max="2" width="100.5546875" style="4" customWidth="1"/>
    <col min="3" max="3" width="2.5546875" style="4" customWidth="1"/>
    <col min="4" max="16384" width="8.77734375" style="4"/>
  </cols>
  <sheetData>
    <row r="1" spans="2:2" ht="19.95" customHeight="1"/>
    <row r="2" spans="2:2" s="5" customFormat="1" ht="94.95" customHeight="1">
      <c r="B2" s="6" t="s">
        <v>40</v>
      </c>
    </row>
    <row r="3" spans="2:2" ht="48.75" customHeight="1">
      <c r="B3" s="2" t="s">
        <v>36</v>
      </c>
    </row>
    <row r="4" spans="2:2" ht="30" customHeight="1">
      <c r="B4" s="1" t="s">
        <v>59</v>
      </c>
    </row>
    <row r="5" spans="2:2" ht="30" customHeight="1">
      <c r="B5" s="1" t="s">
        <v>60</v>
      </c>
    </row>
    <row r="6" spans="2:2" ht="34.950000000000003" customHeight="1">
      <c r="B6" s="3" t="s">
        <v>37</v>
      </c>
    </row>
    <row r="7" spans="2:2" ht="46.8">
      <c r="B7" s="1" t="s">
        <v>38</v>
      </c>
    </row>
    <row r="8" spans="2:2" ht="10.050000000000001" customHeight="1">
      <c r="B8" s="1"/>
    </row>
    <row r="9" spans="2:2" ht="31.2">
      <c r="B9" s="1" t="s">
        <v>39</v>
      </c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K82"/>
  <sheetViews>
    <sheetView showGridLines="0" zoomScaleNormal="100" zoomScaleSheetLayoutView="30" workbookViewId="0">
      <selection activeCell="E100" sqref="E100"/>
    </sheetView>
  </sheetViews>
  <sheetFormatPr defaultColWidth="8.77734375" defaultRowHeight="13.8"/>
  <cols>
    <col min="1" max="1" width="1.44140625" style="11" customWidth="1"/>
    <col min="2" max="2" width="30.5546875" style="12" customWidth="1"/>
    <col min="3" max="5" width="20.5546875" style="12" customWidth="1"/>
    <col min="6" max="6" width="15.5546875" style="12" customWidth="1"/>
    <col min="7" max="7" width="30.5546875" style="12" customWidth="1"/>
    <col min="8" max="10" width="20.5546875" style="12" customWidth="1"/>
    <col min="11" max="11" width="2.5546875" style="12" customWidth="1"/>
    <col min="12" max="16384" width="8.77734375" style="12"/>
  </cols>
  <sheetData>
    <row r="1" spans="1:11" ht="112.05" customHeight="1"/>
    <row r="2" spans="1:11" s="8" customFormat="1" ht="19.95" customHeight="1">
      <c r="A2" s="7"/>
    </row>
    <row r="3" spans="1:11" s="8" customFormat="1" ht="94.95" customHeight="1">
      <c r="A3" s="9"/>
      <c r="B3" s="107" t="s">
        <v>58</v>
      </c>
      <c r="C3" s="108"/>
      <c r="D3" s="108"/>
      <c r="E3" s="108"/>
      <c r="F3" s="108"/>
      <c r="G3" s="108"/>
      <c r="H3" s="108"/>
      <c r="I3" s="10"/>
      <c r="J3" s="10"/>
    </row>
    <row r="4" spans="1:11" ht="15" customHeight="1"/>
    <row r="5" spans="1:11" ht="30" customHeight="1">
      <c r="B5" s="114" t="s">
        <v>41</v>
      </c>
      <c r="C5" s="115"/>
      <c r="D5" s="13"/>
      <c r="E5" s="111" t="s">
        <v>92</v>
      </c>
      <c r="F5" s="111"/>
      <c r="G5" s="111"/>
      <c r="H5" s="117">
        <f>C8-J74</f>
        <v>3050</v>
      </c>
    </row>
    <row r="6" spans="1:11" ht="30" customHeight="1">
      <c r="B6" s="88" t="s">
        <v>61</v>
      </c>
      <c r="C6" s="89">
        <v>20000</v>
      </c>
      <c r="E6" s="111"/>
      <c r="F6" s="111"/>
      <c r="G6" s="111"/>
      <c r="H6" s="117"/>
      <c r="I6" s="14"/>
    </row>
    <row r="7" spans="1:11" ht="30" customHeight="1">
      <c r="B7" s="90" t="s">
        <v>0</v>
      </c>
      <c r="C7" s="91">
        <v>0</v>
      </c>
      <c r="E7" s="112" t="s">
        <v>91</v>
      </c>
      <c r="F7" s="112"/>
      <c r="G7" s="112"/>
      <c r="H7" s="118">
        <f>C13-J76</f>
        <v>4250</v>
      </c>
      <c r="I7" s="14"/>
    </row>
    <row r="8" spans="1:11" ht="30" customHeight="1">
      <c r="B8" s="16" t="s">
        <v>1</v>
      </c>
      <c r="C8" s="17">
        <f>SUM(C6:C7)</f>
        <v>20000</v>
      </c>
      <c r="E8" s="112"/>
      <c r="F8" s="112"/>
      <c r="G8" s="112"/>
      <c r="H8" s="118"/>
      <c r="I8" s="14"/>
    </row>
    <row r="9" spans="1:11" ht="30" customHeight="1">
      <c r="E9" s="113" t="s">
        <v>90</v>
      </c>
      <c r="F9" s="113"/>
      <c r="G9" s="113"/>
      <c r="H9" s="119">
        <f>H7-H5</f>
        <v>1200</v>
      </c>
      <c r="I9" s="14"/>
    </row>
    <row r="10" spans="1:11" ht="30" customHeight="1">
      <c r="B10" s="114" t="s">
        <v>42</v>
      </c>
      <c r="C10" s="116"/>
      <c r="D10" s="13"/>
      <c r="E10" s="113"/>
      <c r="F10" s="113"/>
      <c r="G10" s="113"/>
      <c r="H10" s="119"/>
      <c r="I10" s="18"/>
    </row>
    <row r="11" spans="1:11" ht="30" customHeight="1">
      <c r="B11" s="90" t="s">
        <v>61</v>
      </c>
      <c r="C11" s="15">
        <v>20000</v>
      </c>
      <c r="I11" s="14"/>
    </row>
    <row r="12" spans="1:11" ht="30" customHeight="1">
      <c r="B12" s="92" t="s">
        <v>0</v>
      </c>
      <c r="C12" s="19">
        <v>0</v>
      </c>
      <c r="E12" s="14"/>
      <c r="H12" s="20"/>
      <c r="I12" s="14"/>
    </row>
    <row r="13" spans="1:11" ht="30" customHeight="1">
      <c r="B13" s="16" t="s">
        <v>1</v>
      </c>
      <c r="C13" s="17">
        <f>SUM(C11:C12)</f>
        <v>20000</v>
      </c>
    </row>
    <row r="14" spans="1:11" ht="37.950000000000003" customHeight="1">
      <c r="B14" s="21"/>
      <c r="C14" s="22"/>
    </row>
    <row r="15" spans="1:11" s="27" customFormat="1" ht="30" customHeight="1">
      <c r="A15" s="23"/>
      <c r="B15" s="101" t="s">
        <v>46</v>
      </c>
      <c r="C15" s="24"/>
      <c r="D15" s="25"/>
      <c r="E15" s="25"/>
      <c r="F15" s="26"/>
      <c r="G15" s="100" t="s">
        <v>63</v>
      </c>
      <c r="H15" s="24"/>
      <c r="I15" s="24"/>
      <c r="J15" s="24"/>
      <c r="K15" s="26"/>
    </row>
    <row r="16" spans="1:11" ht="48" customHeight="1">
      <c r="B16" s="28" t="s">
        <v>50</v>
      </c>
      <c r="C16" s="105" t="s">
        <v>47</v>
      </c>
      <c r="D16" s="105" t="s">
        <v>48</v>
      </c>
      <c r="E16" s="106" t="s">
        <v>2</v>
      </c>
      <c r="F16" s="29"/>
      <c r="G16" s="30" t="s">
        <v>50</v>
      </c>
      <c r="H16" s="105" t="s">
        <v>49</v>
      </c>
      <c r="I16" s="105" t="s">
        <v>48</v>
      </c>
      <c r="J16" s="106" t="s">
        <v>2</v>
      </c>
      <c r="K16" s="31"/>
    </row>
    <row r="17" spans="1:11" ht="30" customHeight="1">
      <c r="B17" s="93" t="s">
        <v>3</v>
      </c>
      <c r="C17" s="32">
        <v>5000</v>
      </c>
      <c r="D17" s="32">
        <v>5000</v>
      </c>
      <c r="E17" s="33">
        <f>Housing[[#This Row],[Projected
Cost]]-Housing[[#This Row],[Actual 
Cost]]</f>
        <v>0</v>
      </c>
      <c r="F17" s="29"/>
      <c r="G17" s="96" t="s">
        <v>64</v>
      </c>
      <c r="H17" s="35">
        <v>500</v>
      </c>
      <c r="I17" s="35">
        <v>0</v>
      </c>
      <c r="J17" s="19">
        <f>Entertainment[[#This Row],[Projected 
Cost]]-Entertainment[[#This Row],[Actual 
Cost]]</f>
        <v>500</v>
      </c>
      <c r="K17" s="31"/>
    </row>
    <row r="18" spans="1:11" ht="30" customHeight="1">
      <c r="B18" s="94" t="s">
        <v>4</v>
      </c>
      <c r="C18" s="36">
        <v>700</v>
      </c>
      <c r="D18" s="36">
        <v>650</v>
      </c>
      <c r="E18" s="37">
        <f>Housing[[#This Row],[Projected
Cost]]-Housing[[#This Row],[Actual 
Cost]]</f>
        <v>50</v>
      </c>
      <c r="F18" s="29"/>
      <c r="G18" s="97" t="s">
        <v>65</v>
      </c>
      <c r="H18" s="35">
        <v>200</v>
      </c>
      <c r="I18" s="35">
        <v>0</v>
      </c>
      <c r="J18" s="19">
        <f>Entertainment[[#This Row],[Projected 
Cost]]-Entertainment[[#This Row],[Actual 
Cost]]</f>
        <v>200</v>
      </c>
      <c r="K18" s="31"/>
    </row>
    <row r="19" spans="1:11" ht="30" customHeight="1">
      <c r="B19" s="94" t="s">
        <v>5</v>
      </c>
      <c r="C19" s="36">
        <v>800</v>
      </c>
      <c r="D19" s="36">
        <v>900</v>
      </c>
      <c r="E19" s="37">
        <f>Housing[[#This Row],[Projected
Cost]]-Housing[[#This Row],[Actual 
Cost]]</f>
        <v>-100</v>
      </c>
      <c r="F19" s="29"/>
      <c r="G19" s="97" t="s">
        <v>66</v>
      </c>
      <c r="H19" s="35">
        <v>0</v>
      </c>
      <c r="I19" s="35">
        <v>0</v>
      </c>
      <c r="J19" s="19">
        <f>Entertainment[[#This Row],[Projected 
Cost]]-Entertainment[[#This Row],[Actual 
Cost]]</f>
        <v>0</v>
      </c>
      <c r="K19" s="31"/>
    </row>
    <row r="20" spans="1:11" ht="30" customHeight="1">
      <c r="B20" s="94" t="s">
        <v>6</v>
      </c>
      <c r="C20" s="36">
        <v>0</v>
      </c>
      <c r="D20" s="36">
        <v>0</v>
      </c>
      <c r="E20" s="37">
        <f>Housing[[#This Row],[Projected
Cost]]-Housing[[#This Row],[Actual 
Cost]]</f>
        <v>0</v>
      </c>
      <c r="F20" s="29"/>
      <c r="G20" s="97" t="s">
        <v>67</v>
      </c>
      <c r="H20" s="35">
        <v>300</v>
      </c>
      <c r="I20" s="35">
        <v>0</v>
      </c>
      <c r="J20" s="19">
        <f>Entertainment[[#This Row],[Projected 
Cost]]-Entertainment[[#This Row],[Actual 
Cost]]</f>
        <v>300</v>
      </c>
      <c r="K20" s="31"/>
    </row>
    <row r="21" spans="1:11" ht="30" customHeight="1">
      <c r="B21" s="94" t="s">
        <v>8</v>
      </c>
      <c r="C21" s="36"/>
      <c r="D21" s="36"/>
      <c r="E21" s="37">
        <f>Housing[[#This Row],[Projected
Cost]]-Housing[[#This Row],[Actual 
Cost]]</f>
        <v>0</v>
      </c>
      <c r="F21" s="29"/>
      <c r="G21" s="97" t="s">
        <v>68</v>
      </c>
      <c r="H21" s="35"/>
      <c r="I21" s="35">
        <v>0</v>
      </c>
      <c r="J21" s="19">
        <f>Entertainment[[#This Row],[Projected 
Cost]]-Entertainment[[#This Row],[Actual 
Cost]]</f>
        <v>0</v>
      </c>
      <c r="K21" s="31"/>
    </row>
    <row r="22" spans="1:11" ht="30" customHeight="1">
      <c r="B22" s="94" t="s">
        <v>89</v>
      </c>
      <c r="C22" s="36">
        <v>600</v>
      </c>
      <c r="D22" s="36">
        <v>600</v>
      </c>
      <c r="E22" s="37">
        <f>Housing[[#This Row],[Projected
Cost]]-Housing[[#This Row],[Actual 
Cost]]</f>
        <v>0</v>
      </c>
      <c r="F22" s="29"/>
      <c r="G22" s="97" t="s">
        <v>69</v>
      </c>
      <c r="H22" s="35">
        <v>350</v>
      </c>
      <c r="I22" s="35">
        <v>0</v>
      </c>
      <c r="J22" s="19">
        <f>Entertainment[[#This Row],[Projected 
Cost]]-Entertainment[[#This Row],[Actual 
Cost]]</f>
        <v>350</v>
      </c>
      <c r="K22" s="31"/>
    </row>
    <row r="23" spans="1:11" ht="30" customHeight="1">
      <c r="B23" s="94" t="s">
        <v>9</v>
      </c>
      <c r="C23" s="36"/>
      <c r="D23" s="36"/>
      <c r="E23" s="37">
        <f>Housing[[#This Row],[Projected
Cost]]-Housing[[#This Row],[Actual 
Cost]]</f>
        <v>0</v>
      </c>
      <c r="F23" s="29"/>
      <c r="G23" s="98" t="s">
        <v>7</v>
      </c>
      <c r="H23" s="35">
        <v>100</v>
      </c>
      <c r="I23" s="35">
        <v>0</v>
      </c>
      <c r="J23" s="19">
        <f>Entertainment[[#This Row],[Projected 
Cost]]-Entertainment[[#This Row],[Actual 
Cost]]</f>
        <v>100</v>
      </c>
      <c r="K23" s="31"/>
    </row>
    <row r="24" spans="1:11" ht="30" customHeight="1">
      <c r="B24" s="94" t="s">
        <v>11</v>
      </c>
      <c r="C24" s="36">
        <v>300</v>
      </c>
      <c r="D24" s="36">
        <v>0</v>
      </c>
      <c r="E24" s="37">
        <f>Housing[[#This Row],[Projected
Cost]]-Housing[[#This Row],[Actual 
Cost]]</f>
        <v>300</v>
      </c>
      <c r="F24" s="29"/>
      <c r="G24" s="99" t="s">
        <v>85</v>
      </c>
      <c r="H24" s="35">
        <v>0</v>
      </c>
      <c r="I24" s="35">
        <v>0</v>
      </c>
      <c r="J24" s="19">
        <f>Entertainment[[#This Row],[Projected 
Cost]]-Entertainment[[#This Row],[Actual 
Cost]]</f>
        <v>0</v>
      </c>
      <c r="K24" s="31"/>
    </row>
    <row r="25" spans="1:11" ht="30" customHeight="1">
      <c r="B25" s="94" t="s">
        <v>12</v>
      </c>
      <c r="C25" s="36">
        <v>0</v>
      </c>
      <c r="D25" s="36">
        <v>0</v>
      </c>
      <c r="E25" s="37">
        <f>Housing[[#This Row],[Projected
Cost]]-Housing[[#This Row],[Actual 
Cost]]</f>
        <v>0</v>
      </c>
      <c r="F25" s="29"/>
      <c r="G25" s="99" t="s">
        <v>86</v>
      </c>
      <c r="H25" s="35">
        <v>600</v>
      </c>
      <c r="I25" s="35">
        <v>600</v>
      </c>
      <c r="J25" s="19">
        <f>Entertainment[[#This Row],[Projected 
Cost]]-Entertainment[[#This Row],[Actual 
Cost]]</f>
        <v>0</v>
      </c>
      <c r="K25" s="31"/>
    </row>
    <row r="26" spans="1:11" ht="30" customHeight="1">
      <c r="B26" s="95" t="s">
        <v>10</v>
      </c>
      <c r="C26" s="38">
        <v>0</v>
      </c>
      <c r="D26" s="38">
        <v>0</v>
      </c>
      <c r="E26" s="39">
        <f>Housing[[#This Row],[Projected
Cost]]-Housing[[#This Row],[Actual 
Cost]]</f>
        <v>0</v>
      </c>
      <c r="F26" s="29"/>
      <c r="G26" s="40" t="s">
        <v>35</v>
      </c>
      <c r="H26" s="41">
        <f>SUM(H17:H25)</f>
        <v>2050</v>
      </c>
      <c r="I26" s="41">
        <f>SUM(I17:I25)</f>
        <v>600</v>
      </c>
      <c r="J26" s="42">
        <f>SUBTOTAL(109,Entertainment[Difference])</f>
        <v>1450</v>
      </c>
      <c r="K26" s="31"/>
    </row>
    <row r="27" spans="1:11" ht="30" customHeight="1">
      <c r="A27" s="43"/>
      <c r="B27" s="44" t="s">
        <v>35</v>
      </c>
      <c r="C27" s="45">
        <f>SUM(C17:C26)</f>
        <v>7400</v>
      </c>
      <c r="D27" s="45">
        <f>SUM(D17:D26)</f>
        <v>7150</v>
      </c>
      <c r="E27" s="46">
        <f>SUBTOTAL(109,Housing[Difference])</f>
        <v>250</v>
      </c>
      <c r="F27" s="29"/>
      <c r="G27" s="47"/>
      <c r="H27" s="47"/>
      <c r="I27" s="47"/>
      <c r="J27" s="47"/>
    </row>
    <row r="28" spans="1:11" ht="37.950000000000003" customHeight="1">
      <c r="A28" s="43"/>
      <c r="B28" s="48"/>
      <c r="C28" s="49"/>
      <c r="D28" s="49"/>
      <c r="E28" s="49"/>
      <c r="F28" s="29"/>
      <c r="G28" s="47"/>
      <c r="H28" s="47"/>
      <c r="I28" s="47"/>
      <c r="J28" s="47"/>
    </row>
    <row r="29" spans="1:11" s="27" customFormat="1" ht="30" customHeight="1">
      <c r="A29" s="50"/>
      <c r="B29" s="120" t="s">
        <v>51</v>
      </c>
      <c r="C29" s="120"/>
      <c r="D29" s="120"/>
      <c r="E29" s="120"/>
      <c r="F29" s="51"/>
      <c r="G29" s="121" t="s">
        <v>70</v>
      </c>
      <c r="H29" s="121"/>
      <c r="I29" s="121"/>
      <c r="J29" s="121"/>
    </row>
    <row r="30" spans="1:11" ht="48" customHeight="1">
      <c r="B30" s="52" t="s">
        <v>50</v>
      </c>
      <c r="C30" s="105" t="s">
        <v>49</v>
      </c>
      <c r="D30" s="105" t="s">
        <v>48</v>
      </c>
      <c r="E30" s="106" t="s">
        <v>2</v>
      </c>
      <c r="F30" s="53"/>
      <c r="G30" s="54" t="s">
        <v>50</v>
      </c>
      <c r="H30" s="103" t="s">
        <v>49</v>
      </c>
      <c r="I30" s="103" t="s">
        <v>48</v>
      </c>
      <c r="J30" s="104" t="s">
        <v>2</v>
      </c>
    </row>
    <row r="31" spans="1:11" ht="30" customHeight="1">
      <c r="B31" s="99" t="s">
        <v>14</v>
      </c>
      <c r="C31" s="35">
        <v>4000</v>
      </c>
      <c r="D31" s="35">
        <v>4000</v>
      </c>
      <c r="E31" s="19">
        <f>Transportation[[#This Row],[Projected 
Cost]]-Transportation[[#This Row],[Actual 
Cost]]</f>
        <v>0</v>
      </c>
      <c r="F31" s="53"/>
      <c r="G31" s="99" t="s">
        <v>23</v>
      </c>
      <c r="H31" s="35">
        <v>1000</v>
      </c>
      <c r="I31" s="35">
        <v>1200</v>
      </c>
      <c r="J31" s="19">
        <f>Loans[[#This Row],[Projected 
Cost]]-Loans[[#This Row],[Actual 
Cost]]</f>
        <v>-200</v>
      </c>
    </row>
    <row r="32" spans="1:11" ht="30" customHeight="1">
      <c r="B32" s="99" t="s">
        <v>87</v>
      </c>
      <c r="C32" s="35">
        <v>0</v>
      </c>
      <c r="D32" s="35">
        <v>0</v>
      </c>
      <c r="E32" s="19">
        <f>Transportation[[#This Row],[Projected 
Cost]]-Transportation[[#This Row],[Actual 
Cost]]</f>
        <v>0</v>
      </c>
      <c r="F32" s="53"/>
      <c r="G32" s="99" t="s">
        <v>88</v>
      </c>
      <c r="H32" s="35">
        <v>0</v>
      </c>
      <c r="I32" s="35">
        <v>0</v>
      </c>
      <c r="J32" s="19">
        <f>Loans[[#This Row],[Projected 
Cost]]-Loans[[#This Row],[Actual 
Cost]]</f>
        <v>0</v>
      </c>
    </row>
    <row r="33" spans="1:10" ht="30" customHeight="1">
      <c r="B33" s="99" t="s">
        <v>17</v>
      </c>
      <c r="C33" s="35">
        <v>700</v>
      </c>
      <c r="D33" s="35">
        <v>700</v>
      </c>
      <c r="E33" s="19">
        <f>Transportation[[#This Row],[Projected 
Cost]]-Transportation[[#This Row],[Actual 
Cost]]</f>
        <v>0</v>
      </c>
      <c r="F33" s="53"/>
      <c r="G33" s="99" t="s">
        <v>72</v>
      </c>
      <c r="H33" s="35">
        <v>350</v>
      </c>
      <c r="I33" s="35">
        <v>400</v>
      </c>
      <c r="J33" s="19">
        <f>Loans[[#This Row],[Projected 
Cost]]-Loans[[#This Row],[Actual 
Cost]]</f>
        <v>-50</v>
      </c>
    </row>
    <row r="34" spans="1:10" ht="30" customHeight="1">
      <c r="B34" s="99" t="s">
        <v>18</v>
      </c>
      <c r="C34" s="35">
        <v>0</v>
      </c>
      <c r="D34" s="35">
        <v>0</v>
      </c>
      <c r="E34" s="19">
        <f>Transportation[[#This Row],[Projected 
Cost]]-Transportation[[#This Row],[Actual 
Cost]]</f>
        <v>0</v>
      </c>
      <c r="F34" s="53"/>
      <c r="G34" s="99" t="s">
        <v>73</v>
      </c>
      <c r="H34" s="35">
        <v>0</v>
      </c>
      <c r="I34" s="35">
        <v>0</v>
      </c>
      <c r="J34" s="19">
        <f>Loans[[#This Row],[Projected 
Cost]]-Loans[[#This Row],[Actual 
Cost]]</f>
        <v>0</v>
      </c>
    </row>
    <row r="35" spans="1:10" ht="30" customHeight="1">
      <c r="B35" s="99" t="s">
        <v>19</v>
      </c>
      <c r="C35" s="35">
        <v>1300</v>
      </c>
      <c r="D35" s="35">
        <v>1700</v>
      </c>
      <c r="E35" s="19">
        <f>Transportation[[#This Row],[Projected 
Cost]]-Transportation[[#This Row],[Actual 
Cost]]</f>
        <v>-400</v>
      </c>
      <c r="F35" s="53"/>
      <c r="G35" s="99" t="s">
        <v>66</v>
      </c>
      <c r="H35" s="35">
        <v>0</v>
      </c>
      <c r="I35" s="35">
        <v>0</v>
      </c>
      <c r="J35" s="19">
        <f>Loans[[#This Row],[Projected 
Cost]]-Loans[[#This Row],[Actual 
Cost]]</f>
        <v>0</v>
      </c>
    </row>
    <row r="36" spans="1:10" ht="30" customHeight="1">
      <c r="B36" s="99" t="s">
        <v>20</v>
      </c>
      <c r="C36" s="35">
        <v>150</v>
      </c>
      <c r="D36" s="35">
        <v>0</v>
      </c>
      <c r="E36" s="19">
        <f>Transportation[[#This Row],[Projected 
Cost]]-Transportation[[#This Row],[Actual 
Cost]]</f>
        <v>150</v>
      </c>
      <c r="F36" s="53"/>
      <c r="G36" s="99" t="s">
        <v>10</v>
      </c>
      <c r="H36" s="35"/>
      <c r="I36" s="35"/>
      <c r="J36" s="19">
        <f>Loans[[#This Row],[Projected 
Cost]]-Loans[[#This Row],[Actual 
Cost]]</f>
        <v>0</v>
      </c>
    </row>
    <row r="37" spans="1:10" ht="30" customHeight="1">
      <c r="B37" s="99" t="s">
        <v>62</v>
      </c>
      <c r="C37" s="35">
        <v>0</v>
      </c>
      <c r="D37" s="35">
        <v>0</v>
      </c>
      <c r="E37" s="19">
        <f>Transportation[[#This Row],[Projected 
Cost]]-Transportation[[#This Row],[Actual 
Cost]]</f>
        <v>0</v>
      </c>
      <c r="F37" s="53"/>
      <c r="G37" s="55" t="s">
        <v>35</v>
      </c>
      <c r="H37" s="56">
        <f>SUM(H31:H36)</f>
        <v>1350</v>
      </c>
      <c r="I37" s="56">
        <f>SUM(I31:I36)</f>
        <v>1600</v>
      </c>
      <c r="J37" s="17">
        <f>SUBTOTAL(109,Loans[Difference])</f>
        <v>-250</v>
      </c>
    </row>
    <row r="38" spans="1:10" ht="30" customHeight="1">
      <c r="B38" s="55" t="s">
        <v>35</v>
      </c>
      <c r="C38" s="57">
        <f>SUM(C31:C37)</f>
        <v>6150</v>
      </c>
      <c r="D38" s="57">
        <f>SUM(D31:D37)</f>
        <v>6400</v>
      </c>
      <c r="E38" s="58">
        <f>SUBTOTAL(109,Transportation[Difference])</f>
        <v>-250</v>
      </c>
      <c r="F38" s="53"/>
      <c r="G38" s="48"/>
      <c r="H38" s="59"/>
      <c r="I38" s="59"/>
      <c r="J38" s="59"/>
    </row>
    <row r="39" spans="1:10" ht="37.950000000000003" customHeight="1">
      <c r="B39" s="60"/>
      <c r="C39" s="61"/>
      <c r="D39" s="61"/>
      <c r="E39" s="49"/>
      <c r="F39" s="53"/>
      <c r="G39" s="109"/>
      <c r="H39" s="109"/>
      <c r="I39" s="109"/>
      <c r="J39" s="109"/>
    </row>
    <row r="40" spans="1:10" s="27" customFormat="1" ht="30" customHeight="1">
      <c r="A40" s="50"/>
      <c r="B40" s="121" t="s">
        <v>17</v>
      </c>
      <c r="C40" s="121"/>
      <c r="D40" s="121"/>
      <c r="E40" s="121"/>
      <c r="F40" s="102"/>
      <c r="G40" s="121" t="s">
        <v>52</v>
      </c>
      <c r="H40" s="121"/>
      <c r="I40" s="121"/>
      <c r="J40" s="121"/>
    </row>
    <row r="41" spans="1:10" ht="48" customHeight="1">
      <c r="B41" s="54" t="s">
        <v>50</v>
      </c>
      <c r="C41" s="103" t="s">
        <v>49</v>
      </c>
      <c r="D41" s="103" t="s">
        <v>48</v>
      </c>
      <c r="E41" s="104" t="s">
        <v>2</v>
      </c>
      <c r="F41" s="53"/>
      <c r="G41" s="30" t="s">
        <v>50</v>
      </c>
      <c r="H41" s="105" t="s">
        <v>49</v>
      </c>
      <c r="I41" s="105" t="s">
        <v>48</v>
      </c>
      <c r="J41" s="106" t="s">
        <v>2</v>
      </c>
    </row>
    <row r="42" spans="1:10" ht="30" customHeight="1">
      <c r="B42" s="34" t="s">
        <v>78</v>
      </c>
      <c r="C42" s="35">
        <v>0</v>
      </c>
      <c r="D42" s="35"/>
      <c r="E42" s="19">
        <f>Insurance[[#This Row],[Projected 
Cost]]-Insurance[[#This Row],[Actual 
Cost]]</f>
        <v>0</v>
      </c>
      <c r="F42" s="53"/>
      <c r="G42" s="34" t="s">
        <v>74</v>
      </c>
      <c r="H42" s="35"/>
      <c r="I42" s="35"/>
      <c r="J42" s="19">
        <f>Taxes[[#This Row],[Projected 
Cost]]-Taxes[[#This Row],[Actual 
Cost]]</f>
        <v>0</v>
      </c>
    </row>
    <row r="43" spans="1:10" ht="30" customHeight="1">
      <c r="B43" s="34" t="s">
        <v>79</v>
      </c>
      <c r="C43" s="35">
        <v>0</v>
      </c>
      <c r="D43" s="35"/>
      <c r="E43" s="19">
        <f>Insurance[[#This Row],[Projected 
Cost]]-Insurance[[#This Row],[Actual 
Cost]]</f>
        <v>0</v>
      </c>
      <c r="F43" s="53"/>
      <c r="G43" s="34" t="s">
        <v>75</v>
      </c>
      <c r="H43" s="35"/>
      <c r="I43" s="35"/>
      <c r="J43" s="19">
        <f>Taxes[[#This Row],[Projected 
Cost]]-Taxes[[#This Row],[Actual 
Cost]]</f>
        <v>0</v>
      </c>
    </row>
    <row r="44" spans="1:10" ht="30" customHeight="1">
      <c r="B44" s="34" t="s">
        <v>80</v>
      </c>
      <c r="C44" s="35">
        <v>0</v>
      </c>
      <c r="D44" s="35"/>
      <c r="E44" s="19">
        <f>Insurance[[#This Row],[Projected 
Cost]]-Insurance[[#This Row],[Actual 
Cost]]</f>
        <v>0</v>
      </c>
      <c r="F44" s="53"/>
      <c r="G44" s="34" t="s">
        <v>76</v>
      </c>
      <c r="H44" s="35"/>
      <c r="I44" s="35"/>
      <c r="J44" s="19">
        <f>Taxes[[#This Row],[Projected 
Cost]]-Taxes[[#This Row],[Actual 
Cost]]</f>
        <v>0</v>
      </c>
    </row>
    <row r="45" spans="1:10" ht="30" customHeight="1">
      <c r="B45" s="34" t="s">
        <v>10</v>
      </c>
      <c r="C45" s="35">
        <v>0</v>
      </c>
      <c r="D45" s="35"/>
      <c r="E45" s="19">
        <f>Insurance[[#This Row],[Projected 
Cost]]-Insurance[[#This Row],[Actual 
Cost]]</f>
        <v>0</v>
      </c>
      <c r="F45" s="53"/>
      <c r="G45" s="34" t="s">
        <v>10</v>
      </c>
      <c r="H45" s="35"/>
      <c r="I45" s="35"/>
      <c r="J45" s="19">
        <f>Taxes[[#This Row],[Projected 
Cost]]-Taxes[[#This Row],[Actual 
Cost]]</f>
        <v>0</v>
      </c>
    </row>
    <row r="46" spans="1:10" ht="30" customHeight="1">
      <c r="B46" s="55" t="s">
        <v>35</v>
      </c>
      <c r="C46" s="62"/>
      <c r="D46" s="62"/>
      <c r="E46" s="17">
        <f>SUBTOTAL(109,Insurance[Difference])</f>
        <v>0</v>
      </c>
      <c r="F46" s="53"/>
      <c r="G46" s="55" t="s">
        <v>35</v>
      </c>
      <c r="H46" s="56"/>
      <c r="I46" s="56"/>
      <c r="J46" s="17">
        <f>SUBTOTAL(109,Taxes[Difference])</f>
        <v>0</v>
      </c>
    </row>
    <row r="47" spans="1:10" ht="37.950000000000003" customHeight="1">
      <c r="B47" s="63"/>
      <c r="C47" s="64"/>
      <c r="D47" s="64"/>
      <c r="E47" s="65"/>
      <c r="F47" s="53"/>
      <c r="G47" s="47"/>
      <c r="H47" s="47"/>
      <c r="I47" s="47"/>
      <c r="J47" s="47"/>
    </row>
    <row r="48" spans="1:10" s="27" customFormat="1" ht="30" customHeight="1">
      <c r="A48" s="50"/>
      <c r="B48" s="120" t="s">
        <v>71</v>
      </c>
      <c r="C48" s="120"/>
      <c r="D48" s="120"/>
      <c r="E48" s="120"/>
      <c r="F48" s="102"/>
      <c r="G48" s="121" t="s">
        <v>54</v>
      </c>
      <c r="H48" s="121"/>
      <c r="I48" s="121"/>
      <c r="J48" s="121"/>
    </row>
    <row r="49" spans="1:10" ht="49.95" customHeight="1">
      <c r="B49" s="66" t="s">
        <v>50</v>
      </c>
      <c r="C49" s="105" t="s">
        <v>49</v>
      </c>
      <c r="D49" s="105" t="s">
        <v>48</v>
      </c>
      <c r="E49" s="106" t="s">
        <v>2</v>
      </c>
      <c r="F49" s="53"/>
      <c r="G49" s="30" t="s">
        <v>50</v>
      </c>
      <c r="H49" s="105" t="s">
        <v>49</v>
      </c>
      <c r="I49" s="105" t="s">
        <v>48</v>
      </c>
      <c r="J49" s="106" t="s">
        <v>2</v>
      </c>
    </row>
    <row r="50" spans="1:10" ht="30" customHeight="1">
      <c r="B50" s="34" t="s">
        <v>13</v>
      </c>
      <c r="C50" s="35"/>
      <c r="D50" s="35"/>
      <c r="E50" s="19">
        <f>Food[[#This Row],[Projected 
Cost]]-Food[[#This Row],[Actual 
Cost]]</f>
        <v>0</v>
      </c>
      <c r="F50" s="53"/>
      <c r="G50" s="67" t="s">
        <v>21</v>
      </c>
      <c r="H50" s="68"/>
      <c r="I50" s="68"/>
      <c r="J50" s="15">
        <f>Savings[[#This Row],[Projected 
Cost]]-Savings[[#This Row],[Actual 
Cost]]</f>
        <v>0</v>
      </c>
    </row>
    <row r="51" spans="1:10" ht="30" customHeight="1">
      <c r="B51" s="34" t="s">
        <v>16</v>
      </c>
      <c r="C51" s="35"/>
      <c r="D51" s="35"/>
      <c r="E51" s="19">
        <f>Food[[#This Row],[Projected 
Cost]]-Food[[#This Row],[Actual 
Cost]]</f>
        <v>0</v>
      </c>
      <c r="F51" s="53"/>
      <c r="G51" s="34" t="s">
        <v>22</v>
      </c>
      <c r="H51" s="35"/>
      <c r="I51" s="35"/>
      <c r="J51" s="19">
        <f>Savings[[#This Row],[Projected 
Cost]]-Savings[[#This Row],[Actual 
Cost]]</f>
        <v>0</v>
      </c>
    </row>
    <row r="52" spans="1:10" ht="30" customHeight="1">
      <c r="B52" s="34" t="s">
        <v>15</v>
      </c>
      <c r="C52" s="35"/>
      <c r="D52" s="35"/>
      <c r="E52" s="19">
        <f>Food[[#This Row],[Projected 
Cost]]-Food[[#This Row],[Actual 
Cost]]</f>
        <v>0</v>
      </c>
      <c r="F52" s="53"/>
      <c r="G52" s="34" t="s">
        <v>77</v>
      </c>
      <c r="H52" s="35"/>
      <c r="I52" s="35"/>
      <c r="J52" s="19">
        <f>Savings[[#This Row],[Projected 
Cost]]-Savings[[#This Row],[Actual 
Cost]]</f>
        <v>0</v>
      </c>
    </row>
    <row r="53" spans="1:10" ht="30" customHeight="1">
      <c r="B53" s="40" t="s">
        <v>35</v>
      </c>
      <c r="C53" s="69"/>
      <c r="D53" s="69"/>
      <c r="E53" s="42">
        <f>SUBTOTAL(109,Food[Difference])</f>
        <v>0</v>
      </c>
      <c r="F53" s="53"/>
      <c r="G53" s="70" t="s">
        <v>35</v>
      </c>
      <c r="H53" s="71"/>
      <c r="I53" s="71"/>
      <c r="J53" s="72">
        <f>SUBTOTAL(109,Savings[Difference])</f>
        <v>0</v>
      </c>
    </row>
    <row r="54" spans="1:10" ht="37.950000000000003" customHeight="1">
      <c r="B54" s="73"/>
      <c r="C54" s="59"/>
      <c r="D54" s="59"/>
      <c r="E54" s="59"/>
      <c r="F54" s="53"/>
      <c r="G54" s="74"/>
      <c r="H54" s="75"/>
      <c r="I54" s="75"/>
      <c r="J54" s="75"/>
    </row>
    <row r="55" spans="1:10" s="27" customFormat="1" ht="30" customHeight="1">
      <c r="A55" s="50"/>
      <c r="B55" s="120" t="s">
        <v>53</v>
      </c>
      <c r="C55" s="120"/>
      <c r="D55" s="120"/>
      <c r="E55" s="120"/>
      <c r="F55" s="102"/>
      <c r="G55" s="121" t="s">
        <v>55</v>
      </c>
      <c r="H55" s="121"/>
      <c r="I55" s="121"/>
      <c r="J55" s="121"/>
    </row>
    <row r="56" spans="1:10" ht="48" customHeight="1">
      <c r="B56" s="76" t="s">
        <v>50</v>
      </c>
      <c r="C56" s="103" t="s">
        <v>49</v>
      </c>
      <c r="D56" s="103" t="s">
        <v>48</v>
      </c>
      <c r="E56" s="104" t="s">
        <v>2</v>
      </c>
      <c r="F56" s="53"/>
      <c r="G56" s="28" t="s">
        <v>50</v>
      </c>
      <c r="H56" s="105" t="s">
        <v>49</v>
      </c>
      <c r="I56" s="105" t="s">
        <v>48</v>
      </c>
      <c r="J56" s="106" t="s">
        <v>2</v>
      </c>
    </row>
    <row r="57" spans="1:10" ht="30" customHeight="1">
      <c r="B57" s="67" t="s">
        <v>23</v>
      </c>
      <c r="C57" s="68"/>
      <c r="D57" s="68"/>
      <c r="E57" s="15">
        <f>Pets[[#This Row],[Projected 
Cost]]-Pets[[#This Row],[Actual 
Cost]]</f>
        <v>0</v>
      </c>
      <c r="F57" s="53"/>
      <c r="G57" s="67" t="s">
        <v>81</v>
      </c>
      <c r="H57" s="68"/>
      <c r="I57" s="68"/>
      <c r="J57" s="15">
        <f>Gifts[[#This Row],[Projected 
Cost]]-Gifts[[#This Row],[Actual 
Cost]]</f>
        <v>0</v>
      </c>
    </row>
    <row r="58" spans="1:10" ht="30" customHeight="1">
      <c r="B58" s="34" t="s">
        <v>24</v>
      </c>
      <c r="C58" s="35"/>
      <c r="D58" s="35"/>
      <c r="E58" s="19">
        <f>Pets[[#This Row],[Projected 
Cost]]-Pets[[#This Row],[Actual 
Cost]]</f>
        <v>0</v>
      </c>
      <c r="F58" s="53"/>
      <c r="G58" s="34" t="s">
        <v>82</v>
      </c>
      <c r="H58" s="35"/>
      <c r="I58" s="35"/>
      <c r="J58" s="19">
        <f>Gifts[[#This Row],[Projected 
Cost]]-Gifts[[#This Row],[Actual 
Cost]]</f>
        <v>0</v>
      </c>
    </row>
    <row r="59" spans="1:10" ht="30" customHeight="1">
      <c r="B59" s="34" t="s">
        <v>25</v>
      </c>
      <c r="C59" s="35"/>
      <c r="D59" s="35"/>
      <c r="E59" s="19">
        <f>Pets[[#This Row],[Projected 
Cost]]-Pets[[#This Row],[Actual 
Cost]]</f>
        <v>0</v>
      </c>
      <c r="F59" s="53"/>
      <c r="G59" s="34" t="s">
        <v>83</v>
      </c>
      <c r="H59" s="35"/>
      <c r="I59" s="35"/>
      <c r="J59" s="19">
        <f>Gifts[[#This Row],[Projected 
Cost]]-Gifts[[#This Row],[Actual 
Cost]]</f>
        <v>0</v>
      </c>
    </row>
    <row r="60" spans="1:10" ht="30" customHeight="1">
      <c r="B60" s="34" t="s">
        <v>26</v>
      </c>
      <c r="C60" s="35"/>
      <c r="D60" s="35"/>
      <c r="E60" s="19">
        <f>Pets[[#This Row],[Projected 
Cost]]-Pets[[#This Row],[Actual 
Cost]]</f>
        <v>0</v>
      </c>
      <c r="F60" s="53"/>
      <c r="G60" s="40" t="s">
        <v>35</v>
      </c>
      <c r="H60" s="69"/>
      <c r="I60" s="69"/>
      <c r="J60" s="42">
        <f>SUBTOTAL(109,Gifts[Difference])</f>
        <v>0</v>
      </c>
    </row>
    <row r="61" spans="1:10" ht="30" customHeight="1">
      <c r="B61" s="34" t="s">
        <v>10</v>
      </c>
      <c r="C61" s="35"/>
      <c r="D61" s="35"/>
      <c r="E61" s="19">
        <f>Pets[[#This Row],[Projected 
Cost]]-Pets[[#This Row],[Actual 
Cost]]</f>
        <v>0</v>
      </c>
      <c r="F61" s="53"/>
      <c r="G61" s="48"/>
      <c r="H61" s="61"/>
      <c r="I61" s="61"/>
      <c r="J61" s="49"/>
    </row>
    <row r="62" spans="1:10" ht="30" customHeight="1">
      <c r="B62" s="40" t="s">
        <v>35</v>
      </c>
      <c r="C62" s="77"/>
      <c r="D62" s="77"/>
      <c r="E62" s="78">
        <f>SUBTOTAL(109,Pets[Difference])</f>
        <v>0</v>
      </c>
      <c r="F62" s="53"/>
      <c r="G62" s="48"/>
      <c r="H62" s="61"/>
      <c r="I62" s="61"/>
      <c r="J62" s="49"/>
    </row>
    <row r="63" spans="1:10" ht="37.950000000000003" customHeight="1">
      <c r="B63" s="60"/>
      <c r="C63" s="60"/>
      <c r="D63" s="60"/>
      <c r="E63" s="60"/>
      <c r="F63" s="53"/>
      <c r="G63" s="79"/>
      <c r="H63" s="61"/>
      <c r="I63" s="61"/>
      <c r="J63" s="61"/>
    </row>
    <row r="64" spans="1:10" s="27" customFormat="1" ht="30" customHeight="1">
      <c r="A64" s="50"/>
      <c r="B64" s="125" t="s">
        <v>57</v>
      </c>
      <c r="C64" s="125"/>
      <c r="D64" s="125"/>
      <c r="E64" s="125"/>
      <c r="F64" s="102"/>
      <c r="G64" s="120" t="s">
        <v>56</v>
      </c>
      <c r="H64" s="120"/>
      <c r="I64" s="120"/>
      <c r="J64" s="120"/>
    </row>
    <row r="65" spans="2:10" ht="48" customHeight="1">
      <c r="B65" s="30" t="s">
        <v>50</v>
      </c>
      <c r="C65" s="105" t="s">
        <v>49</v>
      </c>
      <c r="D65" s="105" t="s">
        <v>48</v>
      </c>
      <c r="E65" s="106" t="s">
        <v>2</v>
      </c>
      <c r="F65" s="53"/>
      <c r="G65" s="80" t="s">
        <v>27</v>
      </c>
      <c r="H65" s="105" t="s">
        <v>49</v>
      </c>
      <c r="I65" s="105" t="s">
        <v>48</v>
      </c>
      <c r="J65" s="106" t="s">
        <v>2</v>
      </c>
    </row>
    <row r="66" spans="2:10" ht="30" customHeight="1">
      <c r="B66" s="67" t="s">
        <v>24</v>
      </c>
      <c r="C66" s="68"/>
      <c r="D66" s="68"/>
      <c r="E66" s="15">
        <f>PersonalCare[[#This Row],[Projected 
Cost]]-PersonalCare[[#This Row],[Actual 
Cost]]</f>
        <v>0</v>
      </c>
      <c r="F66" s="53"/>
      <c r="G66" s="67" t="s">
        <v>28</v>
      </c>
      <c r="H66" s="68"/>
      <c r="I66" s="68"/>
      <c r="J66" s="15">
        <f>Legal[[#This Row],[Projected 
Cost]]-Legal[[#This Row],[Actual 
Cost]]</f>
        <v>0</v>
      </c>
    </row>
    <row r="67" spans="2:10" ht="30" customHeight="1">
      <c r="B67" s="34" t="s">
        <v>30</v>
      </c>
      <c r="C67" s="35"/>
      <c r="D67" s="35"/>
      <c r="E67" s="19">
        <f>PersonalCare[[#This Row],[Projected 
Cost]]-PersonalCare[[#This Row],[Actual 
Cost]]</f>
        <v>0</v>
      </c>
      <c r="F67" s="53"/>
      <c r="G67" s="34" t="s">
        <v>29</v>
      </c>
      <c r="H67" s="35"/>
      <c r="I67" s="35"/>
      <c r="J67" s="19">
        <f>Legal[[#This Row],[Projected 
Cost]]-Legal[[#This Row],[Actual 
Cost]]</f>
        <v>0</v>
      </c>
    </row>
    <row r="68" spans="2:10" ht="30" customHeight="1">
      <c r="B68" s="34" t="s">
        <v>31</v>
      </c>
      <c r="C68" s="35"/>
      <c r="D68" s="35"/>
      <c r="E68" s="19">
        <f>PersonalCare[[#This Row],[Projected 
Cost]]-PersonalCare[[#This Row],[Actual 
Cost]]</f>
        <v>0</v>
      </c>
      <c r="F68" s="53"/>
      <c r="G68" s="34" t="s">
        <v>84</v>
      </c>
      <c r="H68" s="35"/>
      <c r="I68" s="35"/>
      <c r="J68" s="19">
        <f>Legal[[#This Row],[Projected 
Cost]]-Legal[[#This Row],[Actual 
Cost]]</f>
        <v>0</v>
      </c>
    </row>
    <row r="69" spans="2:10" ht="30" customHeight="1">
      <c r="B69" s="34" t="s">
        <v>32</v>
      </c>
      <c r="C69" s="35"/>
      <c r="D69" s="35"/>
      <c r="E69" s="19">
        <f>PersonalCare[[#This Row],[Projected 
Cost]]-PersonalCare[[#This Row],[Actual 
Cost]]</f>
        <v>0</v>
      </c>
      <c r="F69" s="53"/>
      <c r="G69" s="34" t="s">
        <v>10</v>
      </c>
      <c r="H69" s="35"/>
      <c r="I69" s="35"/>
      <c r="J69" s="19">
        <f>Legal[[#This Row],[Projected 
Cost]]-Legal[[#This Row],[Actual 
Cost]]</f>
        <v>0</v>
      </c>
    </row>
    <row r="70" spans="2:10" ht="30" customHeight="1">
      <c r="B70" s="34" t="s">
        <v>33</v>
      </c>
      <c r="C70" s="35"/>
      <c r="D70" s="35"/>
      <c r="E70" s="19">
        <f>PersonalCare[[#This Row],[Projected 
Cost]]-PersonalCare[[#This Row],[Actual 
Cost]]</f>
        <v>0</v>
      </c>
      <c r="F70" s="53"/>
      <c r="G70" s="40" t="s">
        <v>35</v>
      </c>
      <c r="H70" s="69"/>
      <c r="I70" s="69"/>
      <c r="J70" s="42">
        <f>SUBTOTAL(109,Legal[Difference])</f>
        <v>0</v>
      </c>
    </row>
    <row r="71" spans="2:10" ht="30" customHeight="1">
      <c r="B71" s="34" t="s">
        <v>34</v>
      </c>
      <c r="C71" s="35"/>
      <c r="D71" s="35"/>
      <c r="E71" s="19">
        <f>PersonalCare[[#This Row],[Projected 
Cost]]-PersonalCare[[#This Row],[Actual 
Cost]]</f>
        <v>0</v>
      </c>
      <c r="F71" s="53"/>
      <c r="G71" s="47"/>
      <c r="H71" s="47"/>
      <c r="I71" s="47"/>
      <c r="J71" s="47"/>
    </row>
    <row r="72" spans="2:10" ht="30" customHeight="1">
      <c r="B72" s="81" t="s">
        <v>10</v>
      </c>
      <c r="C72" s="82"/>
      <c r="D72" s="82"/>
      <c r="E72" s="83">
        <f>PersonalCare[[#This Row],[Projected 
Cost]]-PersonalCare[[#This Row],[Actual 
Cost]]</f>
        <v>0</v>
      </c>
      <c r="F72" s="53"/>
      <c r="G72" s="47"/>
      <c r="H72" s="47"/>
      <c r="I72" s="47"/>
      <c r="J72" s="47"/>
    </row>
    <row r="73" spans="2:10" ht="30" customHeight="1">
      <c r="B73" s="84" t="s">
        <v>35</v>
      </c>
      <c r="C73" s="85"/>
      <c r="D73" s="85"/>
      <c r="E73" s="86">
        <f>SUBTOTAL(109,PersonalCare[Difference])</f>
        <v>0</v>
      </c>
      <c r="F73" s="53"/>
      <c r="G73" s="47"/>
      <c r="H73" s="47"/>
      <c r="I73" s="47"/>
      <c r="J73" s="47"/>
    </row>
    <row r="74" spans="2:10" ht="30" customHeight="1" thickBot="1">
      <c r="B74" s="87"/>
      <c r="C74" s="87"/>
      <c r="D74" s="87"/>
      <c r="E74" s="87"/>
      <c r="F74" s="53"/>
      <c r="G74" s="110" t="s">
        <v>43</v>
      </c>
      <c r="H74" s="110"/>
      <c r="I74" s="110"/>
      <c r="J74" s="117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Cost],Legal[Projected 
Cost])</f>
        <v>16950</v>
      </c>
    </row>
    <row r="75" spans="2:10" ht="30" customHeight="1" thickBot="1">
      <c r="F75" s="53"/>
      <c r="G75" s="110"/>
      <c r="H75" s="110"/>
      <c r="I75" s="110"/>
      <c r="J75" s="117"/>
    </row>
    <row r="76" spans="2:10" ht="30" customHeight="1">
      <c r="F76" s="53"/>
      <c r="G76" s="113" t="s">
        <v>44</v>
      </c>
      <c r="H76" s="113"/>
      <c r="I76" s="113"/>
      <c r="J76" s="124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15750</v>
      </c>
    </row>
    <row r="77" spans="2:10" ht="30" customHeight="1">
      <c r="F77" s="53"/>
      <c r="G77" s="113"/>
      <c r="H77" s="113"/>
      <c r="I77" s="113"/>
      <c r="J77" s="124"/>
    </row>
    <row r="78" spans="2:10" ht="25.05" customHeight="1">
      <c r="F78" s="53"/>
      <c r="G78" s="122" t="s">
        <v>45</v>
      </c>
      <c r="H78" s="122"/>
      <c r="I78" s="122"/>
      <c r="J78" s="123">
        <f>J74-J76</f>
        <v>1200</v>
      </c>
    </row>
    <row r="79" spans="2:10" ht="25.05" customHeight="1">
      <c r="F79" s="53"/>
      <c r="G79" s="122"/>
      <c r="H79" s="122"/>
      <c r="I79" s="122"/>
      <c r="J79" s="123"/>
    </row>
    <row r="80" spans="2:10" ht="25.05" customHeight="1">
      <c r="F80" s="53"/>
    </row>
    <row r="81" spans="6:6" ht="25.05" customHeight="1">
      <c r="F81" s="53"/>
    </row>
    <row r="82" spans="6:6" ht="25.05" customHeight="1">
      <c r="F82" s="53"/>
    </row>
  </sheetData>
  <mergeCells count="26">
    <mergeCell ref="G48:J48"/>
    <mergeCell ref="B55:E55"/>
    <mergeCell ref="G55:J55"/>
    <mergeCell ref="B64:E64"/>
    <mergeCell ref="G64:J64"/>
    <mergeCell ref="G78:I79"/>
    <mergeCell ref="J78:J79"/>
    <mergeCell ref="J74:J75"/>
    <mergeCell ref="J76:J77"/>
    <mergeCell ref="G76:I77"/>
    <mergeCell ref="B3:H3"/>
    <mergeCell ref="G39:J39"/>
    <mergeCell ref="G74:I75"/>
    <mergeCell ref="E5:G6"/>
    <mergeCell ref="E7:G8"/>
    <mergeCell ref="E9:G10"/>
    <mergeCell ref="B5:C5"/>
    <mergeCell ref="B10:C10"/>
    <mergeCell ref="H5:H6"/>
    <mergeCell ref="H7:H8"/>
    <mergeCell ref="H9:H10"/>
    <mergeCell ref="B29:E29"/>
    <mergeCell ref="B40:E40"/>
    <mergeCell ref="G29:J29"/>
    <mergeCell ref="G40:J40"/>
    <mergeCell ref="B48:E48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2" xr:uid="{535C1FB4-69DA-478A-9C24-451D9BD5B386}"/>
    <dataValidation allowBlank="1" showInputMessage="1" showErrorMessage="1" prompt="Title of this worksheet is in cell C2. Next instruction is in cell A4." sqref="A3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5" xr:uid="{37ECE25A-D750-4901-9936-FA0425D6DFC1}"/>
    <dataValidation allowBlank="1" showInputMessage="1" showErrorMessage="1" prompt="Projected Balance is auto calculated in cell H4, Actual Balance in H6, and Difference in H8. Next instruction is in cell A9." sqref="A8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10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6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31" xr:uid="{AFC8D67D-8805-4E04-8494-156CF7945383}"/>
    <dataValidation allowBlank="1" showInputMessage="1" showErrorMessage="1" prompt="Enter details in Insurance table starting in cell at right and in Taxes table starting in cell G35. Next instruction is in cell A44." sqref="A43" xr:uid="{34699D58-6783-4DA8-AD00-EB6D5B4F4886}"/>
    <dataValidation allowBlank="1" showInputMessage="1" showErrorMessage="1" prompt="Enter details in Food table starting in cell at right and in Savings table starting in cell G42. Next instruction is in cell A50." sqref="A52" xr:uid="{E10C94B7-CAAB-4591-99E4-5A50789CA061}"/>
    <dataValidation allowBlank="1" showInputMessage="1" showErrorMessage="1" prompt="Enter details in Pets table starting in cell at right and in Gifts table starting in cell G48. Next instruction is in cell A58." sqref="A60:A66" xr:uid="{2288A180-A788-4190-A6AF-985B4E7FF023}"/>
    <dataValidation allowBlank="1" showInputMessage="1" showErrorMessage="1" prompt="Enter details in Personal Care table starting in cell at right and in Legal table starting in cell G54. Next instruction is in cell A61." sqref="A74" xr:uid="{4D40684C-D56F-4273-B2CC-5C8947747B1A}"/>
    <dataValidation allowBlank="1" showInputMessage="1" showErrorMessage="1" prompt="Total Projected Cost is auto calculated in cell J61, Total Actual Cost in J63, and Total Difference in J65." sqref="A77" xr:uid="{7663E59F-1158-4833-8ADA-EE341AD75E0A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7:J25 E31:E37 J31:J36 J42:J45 E42:E45 E50:E52 J50:J52 J57:J59 J66:J69 J74:J77 E66:E72 E61 E57:E60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32255-829E-4256-99CD-7E2F649A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2021-12-14T04:46:23Z</dcterms:created>
  <dcterms:modified xsi:type="dcterms:W3CDTF">2022-05-10T11:44:32Z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